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jeremyw\Desktop\"/>
    </mc:Choice>
  </mc:AlternateContent>
  <xr:revisionPtr revIDLastSave="0" documentId="13_ncr:1_{765DD227-37A4-467C-942B-7077F8270DBE}" xr6:coauthVersionLast="47" xr6:coauthVersionMax="47" xr10:uidLastSave="{00000000-0000-0000-0000-000000000000}"/>
  <bookViews>
    <workbookView xWindow="-120" yWindow="-120" windowWidth="29040" windowHeight="15840" tabRatio="601" xr2:uid="{00000000-000D-0000-FFFF-FFFF00000000}"/>
  </bookViews>
  <sheets>
    <sheet name="County" sheetId="1" r:id="rId1"/>
    <sheet name="SA6" sheetId="5" r:id="rId2"/>
    <sheet name="SA7" sheetId="2" r:id="rId3"/>
    <sheet name="SA8" sheetId="3" r:id="rId4"/>
    <sheet name="SA9" sheetId="4" r:id="rId5"/>
    <sheet name="Soldier Summit" sheetId="8" r:id="rId6"/>
    <sheet name="County Road Dist" sheetId="9" r:id="rId7"/>
    <sheet name="MBA" sheetId="10" r:id="rId8"/>
  </sheets>
  <definedNames>
    <definedName name="_xlnm._FilterDatabase" localSheetId="6" hidden="1">'County Road Dist'!#REF!</definedName>
    <definedName name="_xlnm._FilterDatabase" localSheetId="7" hidden="1">MBA!#REF!</definedName>
    <definedName name="_xlnm._FilterDatabase" localSheetId="1" hidden="1">'SA6'!#REF!</definedName>
    <definedName name="_xlnm._FilterDatabase" localSheetId="2" hidden="1">'SA7'!#REF!</definedName>
    <definedName name="_xlnm._FilterDatabase" localSheetId="3" hidden="1">'SA8'!#REF!</definedName>
    <definedName name="_xlnm._FilterDatabase" localSheetId="4" hidden="1">'SA9'!#REF!</definedName>
    <definedName name="_xlnm._FilterDatabase" localSheetId="5" hidden="1">'Soldier Summit'!#REF!</definedName>
    <definedName name="_xlnm.Print_Area" localSheetId="0">County!$A$1:$E$681</definedName>
    <definedName name="_xlnm.Print_Area" localSheetId="6">'County Road Dist'!$A$1:$E$14</definedName>
    <definedName name="_xlnm.Print_Area" localSheetId="7">MBA!$A$1:$E$14</definedName>
    <definedName name="_xlnm.Print_Area" localSheetId="1">'SA6'!$A$1:$E$15</definedName>
    <definedName name="_xlnm.Print_Area" localSheetId="2">'SA7'!$A$1:$E$19</definedName>
    <definedName name="_xlnm.Print_Area" localSheetId="3">'SA8'!$A$1:$E$29</definedName>
    <definedName name="_xlnm.Print_Area" localSheetId="4">'SA9'!$A$1:$E$15</definedName>
    <definedName name="_xlnm.Print_Area" localSheetId="5">'Soldier Summit'!$A$1:$E$28</definedName>
    <definedName name="_xlnm.Print_Titles" localSheetId="0">County!$1:$3</definedName>
    <definedName name="_xlnm.Print_Titles" localSheetId="6">'County Road Dist'!$1:$3</definedName>
    <definedName name="_xlnm.Print_Titles" localSheetId="7">MBA!$1:$3</definedName>
    <definedName name="_xlnm.Print_Titles" localSheetId="1">'SA6'!$1:$3</definedName>
    <definedName name="_xlnm.Print_Titles" localSheetId="2">'SA7'!$1:$3</definedName>
    <definedName name="_xlnm.Print_Titles" localSheetId="3">'SA8'!$1:$3</definedName>
    <definedName name="_xlnm.Print_Titles" localSheetId="4">'SA9'!$1:$3</definedName>
    <definedName name="_xlnm.Print_Titles" localSheetId="5">'Soldier Summit'!$1:$3</definedName>
    <definedName name="Z_9A0F58E2_86D1_4C31_B508_0A9EC0FD1CF8_.wvu.PrintArea" localSheetId="0" hidden="1">County!$A$1:$B$690</definedName>
    <definedName name="Z_9A0F58E2_86D1_4C31_B508_0A9EC0FD1CF8_.wvu.PrintArea" localSheetId="6" hidden="1">'County Road Dist'!$A$1:$B$14</definedName>
    <definedName name="Z_9A0F58E2_86D1_4C31_B508_0A9EC0FD1CF8_.wvu.PrintArea" localSheetId="7" hidden="1">MBA!$A$1:$C$14</definedName>
    <definedName name="Z_9A0F58E2_86D1_4C31_B508_0A9EC0FD1CF8_.wvu.PrintArea" localSheetId="1" hidden="1">'SA6'!$A$1:$B$15</definedName>
    <definedName name="Z_9A0F58E2_86D1_4C31_B508_0A9EC0FD1CF8_.wvu.PrintArea" localSheetId="2" hidden="1">'SA7'!$A$1:$B$19</definedName>
    <definedName name="Z_9A0F58E2_86D1_4C31_B508_0A9EC0FD1CF8_.wvu.PrintArea" localSheetId="3" hidden="1">'SA8'!$A$1:$B$24</definedName>
    <definedName name="Z_9A0F58E2_86D1_4C31_B508_0A9EC0FD1CF8_.wvu.PrintArea" localSheetId="4" hidden="1">'SA9'!$A$1:$B$15</definedName>
    <definedName name="Z_9A0F58E2_86D1_4C31_B508_0A9EC0FD1CF8_.wvu.PrintArea" localSheetId="5" hidden="1">'Soldier Summit'!$A$1:$B$16</definedName>
    <definedName name="Z_9A0F58E2_86D1_4C31_B508_0A9EC0FD1CF8_.wvu.PrintTitles" localSheetId="0" hidden="1">County!$1:$3</definedName>
    <definedName name="Z_9A0F58E2_86D1_4C31_B508_0A9EC0FD1CF8_.wvu.PrintTitles" localSheetId="6" hidden="1">'County Road Dist'!$1:$3</definedName>
    <definedName name="Z_9A0F58E2_86D1_4C31_B508_0A9EC0FD1CF8_.wvu.PrintTitles" localSheetId="7" hidden="1">MBA!$1:$3</definedName>
    <definedName name="Z_9A0F58E2_86D1_4C31_B508_0A9EC0FD1CF8_.wvu.PrintTitles" localSheetId="1" hidden="1">'SA6'!$1:$3</definedName>
    <definedName name="Z_9A0F58E2_86D1_4C31_B508_0A9EC0FD1CF8_.wvu.PrintTitles" localSheetId="2" hidden="1">'SA7'!$1:$3</definedName>
    <definedName name="Z_9A0F58E2_86D1_4C31_B508_0A9EC0FD1CF8_.wvu.PrintTitles" localSheetId="3" hidden="1">'SA8'!$1:$3</definedName>
    <definedName name="Z_9A0F58E2_86D1_4C31_B508_0A9EC0FD1CF8_.wvu.PrintTitles" localSheetId="4" hidden="1">'SA9'!$1:$3</definedName>
    <definedName name="Z_9A0F58E2_86D1_4C31_B508_0A9EC0FD1CF8_.wvu.PrintTitles" localSheetId="5" hidden="1">'Soldier Summit'!$1:$3</definedName>
  </definedNames>
  <calcPr calcId="191029"/>
  <customWorkbookViews>
    <customWorkbookView name="danenej - Personal View" guid="{9A0F58E2-86D1-4C31-B508-0A9EC0FD1CF8}" mergeInterval="0" personalView="1" maximized="1" windowWidth="1020" windowHeight="600" tabRatio="601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4" i="1" l="1"/>
  <c r="C494" i="1" l="1"/>
  <c r="D494" i="1"/>
  <c r="D426" i="1"/>
  <c r="D315" i="1"/>
  <c r="C315" i="1"/>
  <c r="D293" i="1"/>
  <c r="C293" i="1"/>
  <c r="C265" i="1"/>
  <c r="D265" i="1"/>
  <c r="D154" i="1"/>
  <c r="C154" i="1"/>
  <c r="D151" i="1"/>
  <c r="C151" i="1"/>
  <c r="D148" i="1"/>
  <c r="C148" i="1"/>
  <c r="D143" i="1"/>
  <c r="C143" i="1"/>
  <c r="D140" i="1"/>
  <c r="C140" i="1"/>
  <c r="D135" i="1"/>
  <c r="C135" i="1"/>
  <c r="D130" i="1"/>
  <c r="C130" i="1"/>
  <c r="D125" i="1"/>
  <c r="C125" i="1"/>
  <c r="C123" i="1"/>
  <c r="D121" i="1"/>
  <c r="D123" i="1" s="1"/>
  <c r="D115" i="1"/>
  <c r="C115" i="1"/>
  <c r="D113" i="1"/>
  <c r="C113" i="1"/>
  <c r="C109" i="1"/>
  <c r="C108" i="1"/>
  <c r="C107" i="1" s="1"/>
  <c r="D107" i="1"/>
  <c r="C106" i="1"/>
  <c r="C161" i="1" s="1"/>
  <c r="D103" i="1"/>
  <c r="D102" i="1"/>
  <c r="D101" i="1" s="1"/>
  <c r="C101" i="1"/>
  <c r="D100" i="1"/>
  <c r="C105" i="1" l="1"/>
  <c r="D111" i="1"/>
  <c r="D118" i="1"/>
  <c r="D105" i="1"/>
  <c r="C111" i="1"/>
  <c r="D161" i="1"/>
  <c r="C118" i="1"/>
  <c r="D19" i="3" l="1"/>
  <c r="C19" i="3"/>
  <c r="D24" i="3"/>
  <c r="C24" i="3"/>
  <c r="C516" i="1" l="1"/>
  <c r="D516" i="1"/>
  <c r="C248" i="1"/>
  <c r="D248" i="1"/>
  <c r="D27" i="8" l="1"/>
  <c r="C27" i="8"/>
  <c r="D23" i="8"/>
  <c r="C23" i="8"/>
  <c r="D17" i="8"/>
  <c r="D10" i="8"/>
  <c r="C10" i="8"/>
  <c r="C17" i="8" s="1"/>
  <c r="E269" i="1" l="1"/>
  <c r="D173" i="1" l="1"/>
  <c r="C173" i="1"/>
  <c r="D645" i="1" l="1"/>
  <c r="C645" i="1"/>
  <c r="D632" i="1"/>
  <c r="C632" i="1"/>
  <c r="D624" i="1"/>
  <c r="C624" i="1"/>
  <c r="D612" i="1"/>
  <c r="C612" i="1"/>
  <c r="D604" i="1"/>
  <c r="C604" i="1"/>
  <c r="D590" i="1"/>
  <c r="C590" i="1"/>
  <c r="D582" i="1"/>
  <c r="C582" i="1"/>
  <c r="D570" i="1"/>
  <c r="C570" i="1"/>
  <c r="D559" i="1"/>
  <c r="C559" i="1"/>
  <c r="D546" i="1"/>
  <c r="C546" i="1"/>
  <c r="D538" i="1"/>
  <c r="C538" i="1"/>
  <c r="D530" i="1"/>
  <c r="C530" i="1"/>
  <c r="C502" i="1"/>
  <c r="D502" i="1"/>
  <c r="D479" i="1"/>
  <c r="C479" i="1"/>
  <c r="D471" i="1"/>
  <c r="C471" i="1"/>
  <c r="D463" i="1"/>
  <c r="D438" i="1"/>
  <c r="C438" i="1"/>
  <c r="D404" i="1"/>
  <c r="C404" i="1"/>
  <c r="D393" i="1"/>
  <c r="D385" i="1"/>
  <c r="C385" i="1"/>
  <c r="D377" i="1"/>
  <c r="C377" i="1"/>
  <c r="D353" i="1"/>
  <c r="C353" i="1"/>
  <c r="D344" i="1"/>
  <c r="D338" i="1"/>
  <c r="C338" i="1"/>
  <c r="D331" i="1"/>
  <c r="C331" i="1"/>
  <c r="D325" i="1"/>
  <c r="C230" i="1"/>
  <c r="D230" i="1"/>
  <c r="D190" i="1"/>
  <c r="C190" i="1"/>
  <c r="D180" i="1"/>
  <c r="D44" i="1"/>
  <c r="C44" i="1"/>
  <c r="D12" i="3"/>
  <c r="D19" i="2"/>
  <c r="D11" i="2"/>
  <c r="C11" i="2"/>
  <c r="C325" i="1" l="1"/>
  <c r="C426" i="1"/>
  <c r="C463" i="1"/>
  <c r="D551" i="1"/>
  <c r="C551" i="1"/>
  <c r="C616" i="1"/>
  <c r="D616" i="1"/>
  <c r="C574" i="1"/>
  <c r="C596" i="1"/>
  <c r="C637" i="1"/>
  <c r="C344" i="1"/>
  <c r="D656" i="1"/>
  <c r="D163" i="1"/>
  <c r="C180" i="1"/>
  <c r="D574" i="1"/>
  <c r="D596" i="1"/>
  <c r="D637" i="1"/>
  <c r="C19" i="2"/>
  <c r="C656" i="1"/>
  <c r="C163" i="1"/>
  <c r="C393" i="1"/>
  <c r="D660" i="1" l="1"/>
  <c r="C660" i="1"/>
  <c r="D14" i="10" l="1"/>
  <c r="C14" i="10"/>
  <c r="D8" i="10"/>
  <c r="C8" i="10"/>
  <c r="D14" i="9"/>
  <c r="C14" i="9"/>
  <c r="D8" i="9"/>
  <c r="C8" i="9"/>
  <c r="D15" i="4"/>
  <c r="C15" i="4"/>
  <c r="D9" i="4"/>
  <c r="C9" i="4"/>
  <c r="D15" i="5"/>
  <c r="C15" i="5"/>
  <c r="C9" i="5" s="1"/>
  <c r="D9" i="5"/>
  <c r="C12" i="3" l="1"/>
</calcChain>
</file>

<file path=xl/sharedStrings.xml><?xml version="1.0" encoding="utf-8"?>
<sst xmlns="http://schemas.openxmlformats.org/spreadsheetml/2006/main" count="1187" uniqueCount="527">
  <si>
    <t>UTAH COUNTY</t>
  </si>
  <si>
    <t>BUDGET</t>
  </si>
  <si>
    <t>Revenues:</t>
  </si>
  <si>
    <t>RECORDER FEES</t>
  </si>
  <si>
    <t>AUDITOR MISC FEES</t>
  </si>
  <si>
    <t>SALE OF FIXED ASSETS</t>
  </si>
  <si>
    <t>Total Revenues:</t>
  </si>
  <si>
    <t>Expenditures:</t>
  </si>
  <si>
    <t xml:space="preserve"> </t>
  </si>
  <si>
    <t>FEDERAL PAYMENT IN LIEU</t>
  </si>
  <si>
    <t>34120-2000</t>
  </si>
  <si>
    <t>34160-1000</t>
  </si>
  <si>
    <t>34160-2000</t>
  </si>
  <si>
    <t>CLERK SERVICES FEES</t>
  </si>
  <si>
    <t>CLERK PASSPORT FEES</t>
  </si>
  <si>
    <t>34160-3000</t>
  </si>
  <si>
    <t>34160-4000</t>
  </si>
  <si>
    <t>CLERK ELECTION FEES</t>
  </si>
  <si>
    <t>ASSESSOR FEES</t>
  </si>
  <si>
    <t>PW/PARKS SERVICE FEES</t>
  </si>
  <si>
    <t>GENERAL FUND (100)</t>
  </si>
  <si>
    <t>COMMISSION</t>
  </si>
  <si>
    <t>41110</t>
  </si>
  <si>
    <t>JUSTICE COURT</t>
  </si>
  <si>
    <t>41220</t>
  </si>
  <si>
    <t>PERSONNEL</t>
  </si>
  <si>
    <t>41340</t>
  </si>
  <si>
    <t>41370</t>
  </si>
  <si>
    <t>41410</t>
  </si>
  <si>
    <t>41411</t>
  </si>
  <si>
    <t>41430</t>
  </si>
  <si>
    <t>TREASURER</t>
  </si>
  <si>
    <t>41440</t>
  </si>
  <si>
    <t>RECORDER</t>
  </si>
  <si>
    <t>ATTORNEY</t>
  </si>
  <si>
    <t>41460</t>
  </si>
  <si>
    <t>ASSESSOR</t>
  </si>
  <si>
    <t>41500</t>
  </si>
  <si>
    <t>NON DEPARTMENTAL</t>
  </si>
  <si>
    <t>41550</t>
  </si>
  <si>
    <t>INTERAGENCY ALLOCATION</t>
  </si>
  <si>
    <t>41700</t>
  </si>
  <si>
    <t>ELECTIONS</t>
  </si>
  <si>
    <t>43900</t>
  </si>
  <si>
    <t>44110</t>
  </si>
  <si>
    <t>45100</t>
  </si>
  <si>
    <t>45910</t>
  </si>
  <si>
    <t>EXTENSION</t>
  </si>
  <si>
    <t>45920</t>
  </si>
  <si>
    <t>AGRICULTURE</t>
  </si>
  <si>
    <t>Total Expenditures:</t>
  </si>
  <si>
    <t>ADMINISTRATION</t>
  </si>
  <si>
    <t>43350</t>
  </si>
  <si>
    <t>HEALTH DEPARTMENT (230)</t>
  </si>
  <si>
    <t>43100</t>
  </si>
  <si>
    <t>43110</t>
  </si>
  <si>
    <t>ENVIRONMENTAL</t>
  </si>
  <si>
    <t>43120</t>
  </si>
  <si>
    <t>43130</t>
  </si>
  <si>
    <t>43140</t>
  </si>
  <si>
    <t>43150</t>
  </si>
  <si>
    <t>49201-9100</t>
  </si>
  <si>
    <t>49211</t>
  </si>
  <si>
    <t>49231-9100</t>
  </si>
  <si>
    <t>42250</t>
  </si>
  <si>
    <t>CHILD JUSTICE (250)</t>
  </si>
  <si>
    <t>45810</t>
  </si>
  <si>
    <t>45820</t>
  </si>
  <si>
    <t>FOSTER GRANDPARENTS</t>
  </si>
  <si>
    <t>SENIOR COMPANIONS</t>
  </si>
  <si>
    <t>42730</t>
  </si>
  <si>
    <t>31351-0</t>
  </si>
  <si>
    <t>45601</t>
  </si>
  <si>
    <t>RESTAURANT TAX</t>
  </si>
  <si>
    <t>BOOKMOBILE</t>
  </si>
  <si>
    <t>45620-9100</t>
  </si>
  <si>
    <t>47120</t>
  </si>
  <si>
    <t>CAPITAL PROJECTS (400)</t>
  </si>
  <si>
    <t>Operating Revenues:</t>
  </si>
  <si>
    <t>SALARY &amp; WAGES</t>
  </si>
  <si>
    <t>MATERIALS &amp; SUPPLIES</t>
  </si>
  <si>
    <t>Operating Expenditures:</t>
  </si>
  <si>
    <t>Total Operating Expenditures:</t>
  </si>
  <si>
    <t>Non-Operating Funding:</t>
  </si>
  <si>
    <t>Total Cash Funding Requirements:</t>
  </si>
  <si>
    <t>MOTOR POOL (610)</t>
  </si>
  <si>
    <t>Total Operating Revenues:</t>
  </si>
  <si>
    <t>OPERATING EXPENSES</t>
  </si>
  <si>
    <t>DEPRECIATION EXPENSE</t>
  </si>
  <si>
    <t>JAIL FOOD SERVICES (620)</t>
  </si>
  <si>
    <t>39562-1000</t>
  </si>
  <si>
    <t>39562-2000</t>
  </si>
  <si>
    <t>42620-1XXX</t>
  </si>
  <si>
    <t>42620</t>
  </si>
  <si>
    <t>BUILDING MAINTENANCE (630)</t>
  </si>
  <si>
    <t>44630-1XXX</t>
  </si>
  <si>
    <t>44630-9800</t>
  </si>
  <si>
    <t>TELECOMMUNICATION (640)</t>
  </si>
  <si>
    <t>44640-1XXX</t>
  </si>
  <si>
    <t>CAPITAL</t>
  </si>
  <si>
    <t>42620-7410</t>
  </si>
  <si>
    <t>RADIO COMMUNICATION (650)</t>
  </si>
  <si>
    <t>ACTUAL</t>
  </si>
  <si>
    <t>38100</t>
  </si>
  <si>
    <t>COMPUTER SUPPORT (670)</t>
  </si>
  <si>
    <t>INCARCERATION SURCHARGE</t>
  </si>
  <si>
    <t>APPROPRIATED FUND BALANCE</t>
  </si>
  <si>
    <t>RECORDS MANAGEMENT</t>
  </si>
  <si>
    <t>TRANSFER TO FD 230 (HEALTH DEPT)</t>
  </si>
  <si>
    <t>TRANSFER TO FD 250 (CHILDREN'S JUSTICE)</t>
  </si>
  <si>
    <t>33XXX</t>
  </si>
  <si>
    <t>INTERGOVERNMENTAL REVENUE (GRANTS)</t>
  </si>
  <si>
    <t>34XXX</t>
  </si>
  <si>
    <t>CHARGES FOR SERVICES</t>
  </si>
  <si>
    <t>36XXX</t>
  </si>
  <si>
    <t>MISCELLANEOUS REVENUE</t>
  </si>
  <si>
    <t>TRANSFER FROM FD 100 (GENERAL)</t>
  </si>
  <si>
    <t>TRANSFER FROM FD 630 (BLDG MAINT)</t>
  </si>
  <si>
    <t>INTERGOVERNMENTAL REVENUE</t>
  </si>
  <si>
    <t>MOTOR VEHICLE SHORT-TERM LEASE TAX</t>
  </si>
  <si>
    <t>UVCVB</t>
  </si>
  <si>
    <t>45620-3100</t>
  </si>
  <si>
    <t>31XXX</t>
  </si>
  <si>
    <t>TAXES</t>
  </si>
  <si>
    <t>TRANSFER TO FD 100 (GENERAL)</t>
  </si>
  <si>
    <t>44700-7012</t>
  </si>
  <si>
    <t>44700-7013</t>
  </si>
  <si>
    <t>44700-7014</t>
  </si>
  <si>
    <t>HEALTH &amp; JUSTICE PROJECTS</t>
  </si>
  <si>
    <t>44700-7015</t>
  </si>
  <si>
    <t>COURTHOUSE PROJECTS</t>
  </si>
  <si>
    <t>44700-7016</t>
  </si>
  <si>
    <t>39XXX</t>
  </si>
  <si>
    <t>INTRAGOVERNMENTAL REVENUE</t>
  </si>
  <si>
    <t>INTRAGOVERNMENTAL REVENUE (JAIL)</t>
  </si>
  <si>
    <t>INTRAGOVERNMENTAL REVENUE (WASATCH)</t>
  </si>
  <si>
    <t>44650-1XXX</t>
  </si>
  <si>
    <t>41670-1XXX</t>
  </si>
  <si>
    <t>44630-9100</t>
  </si>
  <si>
    <t>44640-9800</t>
  </si>
  <si>
    <t>44610-9800</t>
  </si>
  <si>
    <t>42620-9800</t>
  </si>
  <si>
    <t>42620-9200</t>
  </si>
  <si>
    <t>44650-9800</t>
  </si>
  <si>
    <t>SALARY &amp; WAGES (SUPPORT)</t>
  </si>
  <si>
    <t>MATERIALS &amp; SUPPLIES (SUPPORT)</t>
  </si>
  <si>
    <t>41671-1XXX</t>
  </si>
  <si>
    <t>41671</t>
  </si>
  <si>
    <t>SALARY &amp; WAGES (PROGRAMMING)</t>
  </si>
  <si>
    <t>MATERIALS &amp; SUPPLIES (PROGRAMMING)</t>
  </si>
  <si>
    <t>41670-9800</t>
  </si>
  <si>
    <t>41671-7410</t>
  </si>
  <si>
    <t>CAPITAL (SUPPORT)</t>
  </si>
  <si>
    <t>CAPITAL (PROGRAMMING)</t>
  </si>
  <si>
    <t>43350-9200</t>
  </si>
  <si>
    <t>45601-3100</t>
  </si>
  <si>
    <t>LOCAL OPTION SALES TAX</t>
  </si>
  <si>
    <t>COUNTY OPTION SALES TAX</t>
  </si>
  <si>
    <t>TRANSFER TO FD 391 (REVENUE BOND DEBT SERV)</t>
  </si>
  <si>
    <t>HEALTH PROMOTION</t>
  </si>
  <si>
    <t>45620-9200</t>
  </si>
  <si>
    <t>ASSESSING &amp; COLLECTING (290)</t>
  </si>
  <si>
    <t>41461-9200</t>
  </si>
  <si>
    <t>49211-9200</t>
  </si>
  <si>
    <t>GENERAL OBLIGATION DEBT SERV (390)</t>
  </si>
  <si>
    <t>REVENUE BOND DEBT SERVICE (391)</t>
  </si>
  <si>
    <t>OTHER EXPENDITURES</t>
  </si>
  <si>
    <t>45601-9200</t>
  </si>
  <si>
    <t>44610-1XXX</t>
  </si>
  <si>
    <t>38700</t>
  </si>
  <si>
    <t>MARRIAGE LICENSES</t>
  </si>
  <si>
    <t>TRANSIENT ROOM TAX (280)</t>
  </si>
  <si>
    <t>TRCC TAXES (281)</t>
  </si>
  <si>
    <t>45620</t>
  </si>
  <si>
    <t>ICE SHEET</t>
  </si>
  <si>
    <t>PROPERTY TAXES</t>
  </si>
  <si>
    <t>PROPERTY TAXES - ASSESSING &amp; COLLECTING</t>
  </si>
  <si>
    <t>31360</t>
  </si>
  <si>
    <t>CONTRIBUTIONS FROM PRIVATE SOURCES</t>
  </si>
  <si>
    <t>TRANSIENT ROOM TAX (3%)</t>
  </si>
  <si>
    <t>31351-1000</t>
  </si>
  <si>
    <t>TRANSIENT ROOM TAX (1.25%)</t>
  </si>
  <si>
    <t>48300-9100</t>
  </si>
  <si>
    <t>48300-9200</t>
  </si>
  <si>
    <t>APPROPRIATION OF FUND BALANCE FOR OTHER EXP</t>
  </si>
  <si>
    <t>COMMISSION FEES</t>
  </si>
  <si>
    <t>41412</t>
  </si>
  <si>
    <t>TAX ADMINISTRATION</t>
  </si>
  <si>
    <t>AUDITOR</t>
  </si>
  <si>
    <t>CLERK</t>
  </si>
  <si>
    <t>45622</t>
  </si>
  <si>
    <t>UTAH COUNTY FAIR</t>
  </si>
  <si>
    <t>4461X</t>
  </si>
  <si>
    <t>4461X-74XX</t>
  </si>
  <si>
    <t>42621-1XXX</t>
  </si>
  <si>
    <t>SALARY &amp; WAGES - MEALS ON WHEELS</t>
  </si>
  <si>
    <t>MATERIALS &amp; SUPPLIES - MEALS ON WHEELS</t>
  </si>
  <si>
    <t>CAPITAL - MEALS ON WHEELS</t>
  </si>
  <si>
    <t>42621</t>
  </si>
  <si>
    <t>42621-7410</t>
  </si>
  <si>
    <t>4463X</t>
  </si>
  <si>
    <t>4463X-7410</t>
  </si>
  <si>
    <t>4464X</t>
  </si>
  <si>
    <t>4464X-7410</t>
  </si>
  <si>
    <t>4465X</t>
  </si>
  <si>
    <t>4465X-7410</t>
  </si>
  <si>
    <t>4167X</t>
  </si>
  <si>
    <t>49221-9200</t>
  </si>
  <si>
    <t>44611-9200</t>
  </si>
  <si>
    <t>42620-9100</t>
  </si>
  <si>
    <t>44631-9200</t>
  </si>
  <si>
    <t>44641-9200</t>
  </si>
  <si>
    <t>44651-9200</t>
  </si>
  <si>
    <t>41672-9200</t>
  </si>
  <si>
    <t>38900</t>
  </si>
  <si>
    <t>TRANSFER TO UTAH COUNTY GOVT (FUND 100)</t>
  </si>
  <si>
    <t>TRANSFER FROM SPECIAL SERVICE AREA 9 (FD 244)</t>
  </si>
  <si>
    <t>49211-1XXX</t>
  </si>
  <si>
    <t>49211-7410</t>
  </si>
  <si>
    <t>SALARIES AND BENEFITS</t>
  </si>
  <si>
    <t>CAPITAL OUTLAY</t>
  </si>
  <si>
    <t>CONTRIBUTION TO FUND BALANCE</t>
  </si>
  <si>
    <t>UTAH COUNTY SERVICE AREA NO. 7</t>
  </si>
  <si>
    <t>UTAH COUNTY SERVICE AREA NO. 6</t>
  </si>
  <si>
    <t>UTAH COUNTY SERVICE AREA NO. 8</t>
  </si>
  <si>
    <t>UTAH COUNTY SERVICE AREA NO. 9</t>
  </si>
  <si>
    <t>TRANSFER TO SERVICE AREA 7 (GENERAL FD)</t>
  </si>
  <si>
    <t>44130</t>
  </si>
  <si>
    <t>44500</t>
  </si>
  <si>
    <t>44550</t>
  </si>
  <si>
    <t>SOLDIER SUMMIT SPECIAL SERV DIST</t>
  </si>
  <si>
    <t>49251</t>
  </si>
  <si>
    <t>421XX/42530</t>
  </si>
  <si>
    <t>423XX</t>
  </si>
  <si>
    <t>PW/ENGINEERING FEES</t>
  </si>
  <si>
    <t>4145X</t>
  </si>
  <si>
    <t>TRANSFER FROM FD 247 (PUBLIC TRANSPORTATION)</t>
  </si>
  <si>
    <t>3870X</t>
  </si>
  <si>
    <t>49231</t>
  </si>
  <si>
    <t>MATERIALS, SUPPLIES, AND SERVICES</t>
  </si>
  <si>
    <t>49231-9200</t>
  </si>
  <si>
    <t>49201</t>
  </si>
  <si>
    <t>43100-9200</t>
  </si>
  <si>
    <t>31352</t>
  </si>
  <si>
    <t>31353</t>
  </si>
  <si>
    <t>36401</t>
  </si>
  <si>
    <t>31300</t>
  </si>
  <si>
    <t>31350</t>
  </si>
  <si>
    <t>32220</t>
  </si>
  <si>
    <t>33300</t>
  </si>
  <si>
    <t>34110</t>
  </si>
  <si>
    <t>34170</t>
  </si>
  <si>
    <t>34409</t>
  </si>
  <si>
    <t>34451</t>
  </si>
  <si>
    <t>35102</t>
  </si>
  <si>
    <t>35103</t>
  </si>
  <si>
    <t>35220</t>
  </si>
  <si>
    <t>31XXX-1000</t>
  </si>
  <si>
    <t>TRANSFER TO FD 391 (CONVENTION CTR BOND PMT)</t>
  </si>
  <si>
    <t>47120-9200</t>
  </si>
  <si>
    <t>47121-9200</t>
  </si>
  <si>
    <t>49251-9200</t>
  </si>
  <si>
    <t>31420</t>
  </si>
  <si>
    <t>34181</t>
  </si>
  <si>
    <t>TREASURER FEES</t>
  </si>
  <si>
    <t>OUTSIDE DONATIONS</t>
  </si>
  <si>
    <t>PUBLIC WORKS / ADMINISTRATION</t>
  </si>
  <si>
    <t>SHERIFF / ENFORCEMENT</t>
  </si>
  <si>
    <t>SHERIFF / CORRECTIONS</t>
  </si>
  <si>
    <t>PUBLIC WORKS / ENGINEERING</t>
  </si>
  <si>
    <t>TRANSFER FROM FD 241 (SERV AREA 6 / SHERIFF)</t>
  </si>
  <si>
    <t>MOTOR VEHICLE REGISTRATION FEE</t>
  </si>
  <si>
    <t>44160</t>
  </si>
  <si>
    <t>44161</t>
  </si>
  <si>
    <t>44162</t>
  </si>
  <si>
    <t>REGISTRATION FEE ROAD PROJECTS</t>
  </si>
  <si>
    <t>44163</t>
  </si>
  <si>
    <t>4416X-9100</t>
  </si>
  <si>
    <t>4416X-9200</t>
  </si>
  <si>
    <t>42250-9200</t>
  </si>
  <si>
    <t>42730-9200</t>
  </si>
  <si>
    <t>45601-9100</t>
  </si>
  <si>
    <t>MATERIALS, SERVICES, AND SUPPLIES</t>
  </si>
  <si>
    <t>GRANTS/CONTRIBUTIONS TO OUTSIDE AGENCIES</t>
  </si>
  <si>
    <t>TRANSFER FROM FD 280 (TRT)</t>
  </si>
  <si>
    <t>UTAH VALLEY CONVENTION CENTER</t>
  </si>
  <si>
    <t>44700-7019</t>
  </si>
  <si>
    <t>44700-7020</t>
  </si>
  <si>
    <t>ENERGY IMPROVEMENTS</t>
  </si>
  <si>
    <t>TRANSFER TO FD 400 (CAPITAL PROJECTS)</t>
  </si>
  <si>
    <t>TRANSFER TO FD 391 (REVENUE BOND PMT)</t>
  </si>
  <si>
    <t>SURVEYOR</t>
  </si>
  <si>
    <t>49201-9200</t>
  </si>
  <si>
    <t>GIS &amp; MAPPING</t>
  </si>
  <si>
    <t>44650-9100</t>
  </si>
  <si>
    <t>MAPPING FEES</t>
  </si>
  <si>
    <t>CURRENT</t>
  </si>
  <si>
    <t>49241-9200</t>
  </si>
  <si>
    <t>OF UTAH COUNTY</t>
  </si>
  <si>
    <t>MUNICIPAL BUILDING AUTHORITY</t>
  </si>
  <si>
    <t>34111</t>
  </si>
  <si>
    <t>JUSTICE COURT FEES</t>
  </si>
  <si>
    <t>SURVEYOR FEES</t>
  </si>
  <si>
    <t>41362</t>
  </si>
  <si>
    <t>418XX</t>
  </si>
  <si>
    <t>COMMUNITY DEVELOPMENT</t>
  </si>
  <si>
    <t>ATTORNEY'S OFFICE GRANT EXPENDITURES</t>
  </si>
  <si>
    <t>SHERIFF'S OFFICE GRANT EXPENDITURES</t>
  </si>
  <si>
    <t>41120</t>
  </si>
  <si>
    <t>CDBG EXPENDITURES</t>
  </si>
  <si>
    <t>33401</t>
  </si>
  <si>
    <t>ROAD PROJECTS (247)</t>
  </si>
  <si>
    <t>"B" ROAD FUND ALLOTMENT</t>
  </si>
  <si>
    <t>GRANTS / OUTSIDE PROJECTS (248)</t>
  </si>
  <si>
    <t>PUBLIC WORKS PROJECTS</t>
  </si>
  <si>
    <t>34120</t>
  </si>
  <si>
    <t>INTERGOVERNMENTAL REVENUE (ATTORNEY)</t>
  </si>
  <si>
    <t>INTERGOVERNMENTAL REVENUE (JUSTICE COURT)</t>
  </si>
  <si>
    <t>INTERGOVERNMENTAL REVENUE (PUBLIC WORKS)</t>
  </si>
  <si>
    <t>"B" ROAD PROJECTS</t>
  </si>
  <si>
    <t>34112</t>
  </si>
  <si>
    <t>PUBLIC DEFENDER RECOUPMENT</t>
  </si>
  <si>
    <t>MICROFILM RECORDS FEES</t>
  </si>
  <si>
    <t>34150</t>
  </si>
  <si>
    <t>34190</t>
  </si>
  <si>
    <t>34191</t>
  </si>
  <si>
    <t>ATTORNEY FEES (PROSECUTION)</t>
  </si>
  <si>
    <t>34192</t>
  </si>
  <si>
    <t>ATTORNEY FEES (CIVIL)</t>
  </si>
  <si>
    <t>SHERIFF WILDLAND FIRE FEES</t>
  </si>
  <si>
    <t>SHERIFF CORRECTIONS FEES</t>
  </si>
  <si>
    <t>343XX</t>
  </si>
  <si>
    <t>HEALTH / MOSQUITO ABATEMENT</t>
  </si>
  <si>
    <t>LAW ENFORCEMENT (274)</t>
  </si>
  <si>
    <t>33160</t>
  </si>
  <si>
    <t>EXTENSION GRANTS</t>
  </si>
  <si>
    <t>SHERIFF ENFORCEMENT FEES</t>
  </si>
  <si>
    <t>342XX</t>
  </si>
  <si>
    <t>JUSTICE COURT FINES</t>
  </si>
  <si>
    <t>32XXX</t>
  </si>
  <si>
    <t>LICENSES AND PERMITS</t>
  </si>
  <si>
    <t>387XX</t>
  </si>
  <si>
    <t>INTERGOVERNMENTAL REVENUE (CDBG)</t>
  </si>
  <si>
    <t>INTERGOVERNMENTAL REVENUE (FIRE)</t>
  </si>
  <si>
    <t>INTERGOVERNMENTAL REVENUE (COMMISSION)</t>
  </si>
  <si>
    <t>CHARGES FOR SERVICES (SHERIFF)</t>
  </si>
  <si>
    <t>CHARGES FOR SERVICES (PUBLIC WORKS)</t>
  </si>
  <si>
    <t>ATTORNEY FORFEITURES</t>
  </si>
  <si>
    <t>422XX</t>
  </si>
  <si>
    <t>SHERIFF / WILDLAND FIRE</t>
  </si>
  <si>
    <t>44700-7100</t>
  </si>
  <si>
    <t>42111</t>
  </si>
  <si>
    <t>PATROL EXPENDITURES</t>
  </si>
  <si>
    <t>42121</t>
  </si>
  <si>
    <t>INVESTIGATION EXPENDITURES</t>
  </si>
  <si>
    <t>42181</t>
  </si>
  <si>
    <t>42531</t>
  </si>
  <si>
    <t>ANIMAL ENFORCEMENT EXPENDITURES</t>
  </si>
  <si>
    <t>42111-9200</t>
  </si>
  <si>
    <t>41510</t>
  </si>
  <si>
    <t>NON-DEPARTMENTAL</t>
  </si>
  <si>
    <t>JUSTICE COURT GRANT EXPENDITURES</t>
  </si>
  <si>
    <t>CONVENTION CENTER OPERATION &amp; MAINTENANCE</t>
  </si>
  <si>
    <t>TRANSFER TO FD 391 (THANKSGIVING PT BOND PMT)</t>
  </si>
  <si>
    <t>34160</t>
  </si>
  <si>
    <t>AUDITOR FEES</t>
  </si>
  <si>
    <t>49241</t>
  </si>
  <si>
    <t>OTHER GRANT EXPENDITURES</t>
  </si>
  <si>
    <t>44700-9200</t>
  </si>
  <si>
    <t>TRANSFER TO FD 220 (MUNICIPAL BLDG AUTHORITY)</t>
  </si>
  <si>
    <t>TRANSFER TO FD 274 (CONTRACT LAW ENFORCE)</t>
  </si>
  <si>
    <t>TRANSFER TO FD 400 (CONVENTION CENTER)</t>
  </si>
  <si>
    <t>3470X</t>
  </si>
  <si>
    <t>TRANSFER FROM UTAH COUNTY GOVT (FD 100)</t>
  </si>
  <si>
    <t>TRANSFER TO FD 400 (HISTORIC COURTHOUSE)</t>
  </si>
  <si>
    <t>TRANSFER FROM FD 281 (CONVENTION CENTER)</t>
  </si>
  <si>
    <t>TRANSFER FROM FD 281 (HISTORIC COURTHOUSE)</t>
  </si>
  <si>
    <t>MATC LEASE PAYMENT</t>
  </si>
  <si>
    <t>FRANCHISE TAXES</t>
  </si>
  <si>
    <t>33280</t>
  </si>
  <si>
    <t>SHERIFF CORRECTIONS ALCOHOL FUNDS</t>
  </si>
  <si>
    <t>43350-1XXX</t>
  </si>
  <si>
    <t>43350-7410</t>
  </si>
  <si>
    <t>FIRE GRANT EXPENDITURES</t>
  </si>
  <si>
    <t>38701</t>
  </si>
  <si>
    <t>42250-1XXX</t>
  </si>
  <si>
    <t>42250-7410</t>
  </si>
  <si>
    <t>INMATE BENEFIT (273)</t>
  </si>
  <si>
    <t>42730-1XXX</t>
  </si>
  <si>
    <t>42730-7410</t>
  </si>
  <si>
    <t>FREEDOM FESTIVAL</t>
  </si>
  <si>
    <t>SPANISH FORK FAIRGROUNDS</t>
  </si>
  <si>
    <t>47120-8100</t>
  </si>
  <si>
    <t>47120-8200</t>
  </si>
  <si>
    <t>FISCAL AGENT FEES</t>
  </si>
  <si>
    <t>47121-8100</t>
  </si>
  <si>
    <t>47121-8200</t>
  </si>
  <si>
    <t>REVENUE BOND PRINCIPAL PAYMENTS</t>
  </si>
  <si>
    <t>REVENUE BOND INTEREST PAYMENTS</t>
  </si>
  <si>
    <t>GENERAL OBLIGATION BOND PRINCIPAL PAYMENTS</t>
  </si>
  <si>
    <t>GENERAL OBLIGATION BOND INTEREST PAYMENTS</t>
  </si>
  <si>
    <t>FOOTHILL NORTH BUILDING</t>
  </si>
  <si>
    <t>49251-1XXX</t>
  </si>
  <si>
    <t>49251-7410</t>
  </si>
  <si>
    <t>UTAH COUNTY ART BOARD</t>
  </si>
  <si>
    <t>UTAH COUNTY PARKS AND TRAILS</t>
  </si>
  <si>
    <t>47121-3100</t>
  </si>
  <si>
    <t>REVENUE BOND PROFESSIONAL SERVICES</t>
  </si>
  <si>
    <t>E911 SURCHARGE</t>
  </si>
  <si>
    <t xml:space="preserve">   Personnel</t>
  </si>
  <si>
    <t xml:space="preserve">   Capital Equipment</t>
  </si>
  <si>
    <t xml:space="preserve">   Other Materials, Supplies, Services</t>
  </si>
  <si>
    <t xml:space="preserve">   Charges from Internal Service Funds</t>
  </si>
  <si>
    <t>GENERAL FUND (100), continued</t>
  </si>
  <si>
    <t xml:space="preserve">   Personnel (excluding overtime)</t>
  </si>
  <si>
    <t xml:space="preserve">   Overtime</t>
  </si>
  <si>
    <t>49211-9500</t>
  </si>
  <si>
    <t>45620-9500</t>
  </si>
  <si>
    <t>47120-9100</t>
  </si>
  <si>
    <t>TRANSFER TO FD 391 (REVENUE DEBT SERVICE)</t>
  </si>
  <si>
    <t>TRANSFER FROM FD 390 (GO DEBT SERVICE)</t>
  </si>
  <si>
    <t>31160</t>
  </si>
  <si>
    <t>PROPERTY TAXES ASSIGNED TO RDA</t>
  </si>
  <si>
    <t>INTERGOVERNMENTAL REVENUE (MOSQUITO)</t>
  </si>
  <si>
    <t>41120-9500</t>
  </si>
  <si>
    <t>3427X</t>
  </si>
  <si>
    <t>CONTRIBUTION TO UTAH VALLEY DISPATCH SSD</t>
  </si>
  <si>
    <t>CONTRIBUTION TO REDEVELOPMENT AGENCIES</t>
  </si>
  <si>
    <t>MOSQUITO ABATEMENT GRANT EXPENDITURES</t>
  </si>
  <si>
    <t>INTERGOVERNMENTAL REVENUE (UNASSIGNED)</t>
  </si>
  <si>
    <t>38703</t>
  </si>
  <si>
    <t>UNASSIGNED GRANT EXPENDITURES</t>
  </si>
  <si>
    <t>SECTION 2216 SALES TAX - COUNTY PORTION</t>
  </si>
  <si>
    <t>SECTION 2216 SALES TAX - UTA PORTION</t>
  </si>
  <si>
    <t>SECTION 2218 SALES TAX</t>
  </si>
  <si>
    <t>SECTION 2208 SALES TAX - UTA</t>
  </si>
  <si>
    <t>31360-1000</t>
  </si>
  <si>
    <t>31365</t>
  </si>
  <si>
    <t>SECTION 2216 SALES TAX ROAD PROJECTS</t>
  </si>
  <si>
    <t>SECTION 2218 SALES TAX ROAD PROJECTS</t>
  </si>
  <si>
    <t>SECTION 2218 SALES TAX BOND EXPENDITURES</t>
  </si>
  <si>
    <t>44166-9500</t>
  </si>
  <si>
    <t>PASS-THRU FUNDING TO UTAH TRANSIT AUTHORITY</t>
  </si>
  <si>
    <t>44160-9500</t>
  </si>
  <si>
    <t>31364</t>
  </si>
  <si>
    <t>34247</t>
  </si>
  <si>
    <t>LAND PURCHASES</t>
  </si>
  <si>
    <t>SHERIFF ENFORCEMENT GRANTS</t>
  </si>
  <si>
    <t>34410</t>
  </si>
  <si>
    <t>PW CHARGES FOR SERVICES</t>
  </si>
  <si>
    <t>TRANSFER TO FD 210 (DDAPT)</t>
  </si>
  <si>
    <t>DDAPT (210)</t>
  </si>
  <si>
    <t>367XX</t>
  </si>
  <si>
    <t>PROCEEDS FROM ISSUANCE OF BONDS</t>
  </si>
  <si>
    <t>45620-7100</t>
  </si>
  <si>
    <t>35221</t>
  </si>
  <si>
    <t>SHERIFF FORFEITURES</t>
  </si>
  <si>
    <t>38704</t>
  </si>
  <si>
    <t>421XX/423XX</t>
  </si>
  <si>
    <t>TRANSFER FROM FD 281 (TRCC - COVENTION CTR)</t>
  </si>
  <si>
    <t>TRANSFER FROM FD 281 (TRCC - THANKSGIVING PT)</t>
  </si>
  <si>
    <t>PUBLIC AID (INDIGENT BURIALS)</t>
  </si>
  <si>
    <t>FINAL</t>
  </si>
  <si>
    <t>INTERGOVERNMENTAL REVENUE (SHERIFF)</t>
  </si>
  <si>
    <t>UTAH VALLEY ROAD SSD</t>
  </si>
  <si>
    <t>GENERAL FUND</t>
  </si>
  <si>
    <t>332XX</t>
  </si>
  <si>
    <t>COMMUNITY HEALTH SERVICES (NURSING)</t>
  </si>
  <si>
    <t>WIC</t>
  </si>
  <si>
    <t>44131/45100</t>
  </si>
  <si>
    <t>SPECIAL VICTIMS UNIT EXPENDITURES</t>
  </si>
  <si>
    <t>47121</t>
  </si>
  <si>
    <t>OTHER PROJECTS</t>
  </si>
  <si>
    <t>49251-9100</t>
  </si>
  <si>
    <t>TRANSFER TO CAPITAL PROJECTS FUND</t>
  </si>
  <si>
    <t>CAPITAL PROJECTS</t>
  </si>
  <si>
    <t>TRANSFER FROM GENERAL FUND</t>
  </si>
  <si>
    <t>PAYMENT TO OTHER GOVTS FOR FIRE PROTECTION</t>
  </si>
  <si>
    <t>HUMAN RESOURCES</t>
  </si>
  <si>
    <t>36901</t>
  </si>
  <si>
    <t>4XXXX</t>
  </si>
  <si>
    <t>4167X-7410</t>
  </si>
  <si>
    <t>HR FEES</t>
  </si>
  <si>
    <t>APPROPRIATED UNDESIGNATED FUND BALANCE</t>
  </si>
  <si>
    <t xml:space="preserve">   Capital Outlay</t>
  </si>
  <si>
    <t>TRANSFER FROM FD 630 (BUILDING MAINTENANCE)</t>
  </si>
  <si>
    <t>SECURITY CENTER PROJECTS</t>
  </si>
  <si>
    <t>ADMINISTRATION BLDG PROJECTS</t>
  </si>
  <si>
    <t>4XXXX-9100</t>
  </si>
  <si>
    <t>FISCAL YEAR 2020</t>
  </si>
  <si>
    <t>35XXX</t>
  </si>
  <si>
    <t>FINES AND FORFEITURES</t>
  </si>
  <si>
    <t>49221-1XXX</t>
  </si>
  <si>
    <t>49221-XXXX</t>
  </si>
  <si>
    <t>49241-7410</t>
  </si>
  <si>
    <t>PROPERTY TAXES ABOVE CERTIFIED RATE</t>
  </si>
  <si>
    <t>33402</t>
  </si>
  <si>
    <t>SURVEYOR GRANT</t>
  </si>
  <si>
    <t>35101</t>
  </si>
  <si>
    <t>OTHER FINES</t>
  </si>
  <si>
    <t>TRANSFER FROM FD 248 (OUTSIDE GRANTS / FIRE)</t>
  </si>
  <si>
    <t xml:space="preserve">   Medical Supplies/Services</t>
  </si>
  <si>
    <t xml:space="preserve">   WIC Coupons</t>
  </si>
  <si>
    <t>31366</t>
  </si>
  <si>
    <t>SECTION 2219 SALES TAX - COUNTY PORTION</t>
  </si>
  <si>
    <t>31366-1000</t>
  </si>
  <si>
    <t>SECTION 2219 SALES TAX - CITY/UTA PORTION</t>
  </si>
  <si>
    <t>44165</t>
  </si>
  <si>
    <t>SECTION 2219 SALES TAX ROAD PROJECTS</t>
  </si>
  <si>
    <t>44165-9500</t>
  </si>
  <si>
    <t>PASS-THRU FUNDING TO CITIES/UTA</t>
  </si>
  <si>
    <t>INTERGOVERNMENTAL REVENUE (ELECTIONS)</t>
  </si>
  <si>
    <t>INTERGOVERNMENTAL REVENUE (PUBLIC DEFEND)</t>
  </si>
  <si>
    <t>CHARGES FOR SERVICES (ATTORNEY)</t>
  </si>
  <si>
    <t>CHARGES FOR SERVICES (FIRE)</t>
  </si>
  <si>
    <t>ATTORNEY CONTRIBUTIONS</t>
  </si>
  <si>
    <t>SHERIFF CONTRIBUTIONS</t>
  </si>
  <si>
    <t>PUBLIC WORKS CONTRIBUTIONS</t>
  </si>
  <si>
    <t>COMMISSION CONTRIBUTIONS</t>
  </si>
  <si>
    <t>PUBLIC DEFENDER GRANT EXPENDITURES</t>
  </si>
  <si>
    <t>ELECTIONS GRANT EXPENDITURES</t>
  </si>
  <si>
    <t>COUNTY FAIR</t>
  </si>
  <si>
    <t>TRANSFER FROM FD 400 (CAPITAL PROJECTS)</t>
  </si>
  <si>
    <t>TRANSFER FROM FD 610 (MOTOR POOL)</t>
  </si>
  <si>
    <t>44700-9100</t>
  </si>
  <si>
    <t>44610-9100</t>
  </si>
  <si>
    <t>41500/41550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</si>
</sst>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"/>
    <numFmt numFmtId="165" formatCode="0.0000"/>
    <numFmt numFmtId="166" formatCode="_(&quot;$&quot;* #,##0_);_(&quot;$&quot;* \(#,##0\);_(&quot;$&quot;* &quot;-&quot;??_);_(@_)"/>
  </numFmts>
  <fonts count="14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b/>
      <sz val="12"/>
      <name val="Arial Black"/>
      <family val="2"/>
    </font>
    <font>
      <sz val="12"/>
      <color indexed="12"/>
      <name val="Arial Black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b/>
      <sz val="10"/>
      <name val="Arial"/>
      <family val="2"/>
    </font>
    <font>
      <i/>
      <sz val="12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0"/>
      </left>
      <right style="double">
        <color indexed="0"/>
      </right>
      <top style="double">
        <color indexed="0"/>
      </top>
      <bottom style="double">
        <color indexed="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indexed="0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0"/>
      </left>
      <right style="thick">
        <color indexed="0"/>
      </right>
      <top/>
      <bottom style="thick">
        <color indexed="0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thick">
        <color indexed="64"/>
      </left>
      <right/>
      <top/>
      <bottom/>
      <diagonal/>
    </border>
    <border>
      <left style="double">
        <color indexed="0"/>
      </left>
      <right style="double">
        <color indexed="64"/>
      </right>
      <top style="double">
        <color indexed="8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8"/>
      </top>
      <bottom style="double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8">
    <xf numFmtId="0" fontId="0" fillId="0" borderId="0" xfId="0"/>
    <xf numFmtId="0" fontId="2" fillId="0" borderId="0" xfId="0" applyFont="1" applyBorder="1"/>
    <xf numFmtId="1" fontId="3" fillId="0" borderId="0" xfId="1" applyNumberFormat="1" applyFont="1" applyBorder="1" applyAlignment="1">
      <alignment horizontal="center"/>
    </xf>
    <xf numFmtId="164" fontId="3" fillId="0" borderId="0" xfId="1" applyNumberFormat="1" applyFont="1" applyBorder="1" applyAlignment="1">
      <alignment horizontal="center"/>
    </xf>
    <xf numFmtId="164" fontId="5" fillId="0" borderId="0" xfId="1" applyNumberFormat="1" applyFont="1" applyFill="1" applyBorder="1"/>
    <xf numFmtId="0" fontId="5" fillId="0" borderId="0" xfId="0" applyFont="1"/>
    <xf numFmtId="0" fontId="6" fillId="0" borderId="0" xfId="0" applyFont="1" applyFill="1" applyBorder="1"/>
    <xf numFmtId="164" fontId="7" fillId="0" borderId="0" xfId="1" applyNumberFormat="1" applyFont="1" applyFill="1" applyBorder="1"/>
    <xf numFmtId="164" fontId="9" fillId="0" borderId="1" xfId="1" applyNumberFormat="1" applyFont="1" applyFill="1" applyBorder="1"/>
    <xf numFmtId="164" fontId="8" fillId="0" borderId="0" xfId="1" applyNumberFormat="1" applyFont="1" applyFill="1" applyBorder="1"/>
    <xf numFmtId="164" fontId="8" fillId="0" borderId="6" xfId="1" applyNumberFormat="1" applyFont="1" applyFill="1" applyBorder="1"/>
    <xf numFmtId="165" fontId="2" fillId="0" borderId="0" xfId="0" applyNumberFormat="1" applyFont="1" applyBorder="1"/>
    <xf numFmtId="164" fontId="4" fillId="0" borderId="8" xfId="1" applyNumberFormat="1" applyFont="1" applyBorder="1"/>
    <xf numFmtId="164" fontId="4" fillId="0" borderId="9" xfId="1" applyNumberFormat="1" applyFont="1" applyBorder="1"/>
    <xf numFmtId="164" fontId="9" fillId="0" borderId="5" xfId="1" applyNumberFormat="1" applyFont="1" applyFill="1" applyBorder="1"/>
    <xf numFmtId="164" fontId="9" fillId="0" borderId="0" xfId="1" applyNumberFormat="1" applyFont="1" applyFill="1" applyBorder="1"/>
    <xf numFmtId="164" fontId="9" fillId="0" borderId="10" xfId="1" applyNumberFormat="1" applyFont="1" applyFill="1" applyBorder="1"/>
    <xf numFmtId="6" fontId="0" fillId="0" borderId="0" xfId="0" applyNumberFormat="1"/>
    <xf numFmtId="0" fontId="0" fillId="0" borderId="0" xfId="0" applyFill="1"/>
    <xf numFmtId="164" fontId="11" fillId="0" borderId="0" xfId="1" applyNumberFormat="1" applyFont="1" applyFill="1" applyBorder="1"/>
    <xf numFmtId="164" fontId="4" fillId="0" borderId="9" xfId="1" applyNumberFormat="1" applyFont="1" applyFill="1" applyBorder="1"/>
    <xf numFmtId="1" fontId="3" fillId="0" borderId="0" xfId="1" applyNumberFormat="1" applyFont="1" applyFill="1" applyBorder="1" applyAlignment="1" applyProtection="1">
      <alignment horizontal="center"/>
      <protection locked="0"/>
    </xf>
    <xf numFmtId="14" fontId="10" fillId="0" borderId="11" xfId="0" applyNumberFormat="1" applyFont="1" applyFill="1" applyBorder="1" applyAlignment="1" applyProtection="1">
      <alignment horizontal="center"/>
      <protection locked="0"/>
    </xf>
    <xf numFmtId="164" fontId="10" fillId="0" borderId="12" xfId="1" applyNumberFormat="1" applyFont="1" applyFill="1" applyBorder="1" applyAlignment="1" applyProtection="1">
      <alignment horizontal="center"/>
      <protection locked="0"/>
    </xf>
    <xf numFmtId="164" fontId="10" fillId="0" borderId="0" xfId="1" applyNumberFormat="1" applyFont="1" applyFill="1" applyBorder="1" applyAlignment="1" applyProtection="1">
      <alignment horizontal="center"/>
      <protection locked="0"/>
    </xf>
    <xf numFmtId="0" fontId="0" fillId="0" borderId="0" xfId="0" applyFill="1" applyProtection="1">
      <protection locked="0"/>
    </xf>
    <xf numFmtId="6" fontId="7" fillId="0" borderId="1" xfId="0" applyNumberFormat="1" applyFont="1" applyFill="1" applyBorder="1" applyProtection="1">
      <protection locked="0"/>
    </xf>
    <xf numFmtId="6" fontId="7" fillId="0" borderId="6" xfId="0" applyNumberFormat="1" applyFont="1" applyFill="1" applyBorder="1" applyProtection="1">
      <protection locked="0"/>
    </xf>
    <xf numFmtId="6" fontId="7" fillId="0" borderId="0" xfId="0" applyNumberFormat="1" applyFont="1" applyFill="1" applyBorder="1" applyProtection="1">
      <protection locked="0"/>
    </xf>
    <xf numFmtId="6" fontId="9" fillId="0" borderId="5" xfId="0" applyNumberFormat="1" applyFont="1" applyFill="1" applyBorder="1" applyProtection="1">
      <protection locked="0"/>
    </xf>
    <xf numFmtId="6" fontId="9" fillId="0" borderId="6" xfId="0" applyNumberFormat="1" applyFont="1" applyFill="1" applyBorder="1" applyProtection="1">
      <protection locked="0"/>
    </xf>
    <xf numFmtId="6" fontId="9" fillId="0" borderId="0" xfId="0" applyNumberFormat="1" applyFont="1" applyFill="1" applyBorder="1" applyProtection="1">
      <protection locked="0"/>
    </xf>
    <xf numFmtId="0" fontId="0" fillId="0" borderId="0" xfId="0" applyProtection="1">
      <protection locked="0"/>
    </xf>
    <xf numFmtId="14" fontId="10" fillId="0" borderId="11" xfId="0" applyNumberFormat="1" applyFont="1" applyFill="1" applyBorder="1" applyAlignment="1" applyProtection="1">
      <alignment horizontal="center"/>
    </xf>
    <xf numFmtId="164" fontId="10" fillId="0" borderId="12" xfId="1" applyNumberFormat="1" applyFont="1" applyFill="1" applyBorder="1" applyAlignment="1" applyProtection="1">
      <alignment horizontal="center"/>
    </xf>
    <xf numFmtId="6" fontId="9" fillId="0" borderId="6" xfId="0" applyNumberFormat="1" applyFont="1" applyFill="1" applyBorder="1" applyProtection="1"/>
    <xf numFmtId="0" fontId="5" fillId="0" borderId="1" xfId="0" applyFont="1" applyBorder="1"/>
    <xf numFmtId="165" fontId="12" fillId="0" borderId="0" xfId="0" applyNumberFormat="1" applyFont="1" applyBorder="1"/>
    <xf numFmtId="0" fontId="13" fillId="0" borderId="0" xfId="0" applyFont="1"/>
    <xf numFmtId="0" fontId="12" fillId="0" borderId="0" xfId="0" applyFont="1" applyBorder="1"/>
    <xf numFmtId="0" fontId="12" fillId="0" borderId="0" xfId="0" applyFont="1" applyFill="1" applyBorder="1"/>
    <xf numFmtId="0" fontId="12" fillId="0" borderId="0" xfId="0" quotePrefix="1" applyFont="1" applyFill="1" applyBorder="1"/>
    <xf numFmtId="6" fontId="0" fillId="0" borderId="0" xfId="0" applyNumberFormat="1" applyFill="1" applyProtection="1">
      <protection locked="0"/>
    </xf>
    <xf numFmtId="6" fontId="0" fillId="0" borderId="0" xfId="0" applyNumberFormat="1" applyProtection="1">
      <protection locked="0"/>
    </xf>
    <xf numFmtId="166" fontId="0" fillId="0" borderId="0" xfId="1" applyNumberFormat="1" applyFont="1"/>
    <xf numFmtId="166" fontId="10" fillId="0" borderId="0" xfId="0" applyNumberFormat="1" applyFont="1"/>
    <xf numFmtId="8" fontId="0" fillId="0" borderId="0" xfId="0" applyNumberFormat="1" applyFill="1" applyProtection="1">
      <protection locked="0"/>
    </xf>
    <xf numFmtId="164" fontId="11" fillId="2" borderId="2" xfId="1" applyNumberFormat="1" applyFont="1" applyFill="1" applyBorder="1"/>
    <xf numFmtId="6" fontId="11" fillId="2" borderId="1" xfId="0" applyNumberFormat="1" applyFont="1" applyFill="1" applyBorder="1" applyAlignment="1" applyProtection="1">
      <alignment horizontal="right"/>
      <protection locked="0"/>
    </xf>
    <xf numFmtId="164" fontId="5" fillId="0" borderId="1" xfId="1" applyNumberFormat="1" applyFont="1" applyFill="1" applyBorder="1"/>
    <xf numFmtId="164" fontId="5" fillId="0" borderId="5" xfId="1" applyNumberFormat="1" applyFont="1" applyFill="1" applyBorder="1"/>
    <xf numFmtId="0" fontId="2" fillId="0" borderId="0" xfId="0" applyFont="1" applyFill="1" applyBorder="1"/>
    <xf numFmtId="6" fontId="5" fillId="0" borderId="5" xfId="0" applyNumberFormat="1" applyFont="1" applyFill="1" applyBorder="1" applyAlignment="1" applyProtection="1">
      <alignment horizontal="right"/>
      <protection locked="0"/>
    </xf>
    <xf numFmtId="164" fontId="5" fillId="0" borderId="4" xfId="1" applyNumberFormat="1" applyFont="1" applyFill="1" applyBorder="1"/>
    <xf numFmtId="6" fontId="5" fillId="0" borderId="1" xfId="0" applyNumberFormat="1" applyFont="1" applyFill="1" applyBorder="1" applyAlignment="1" applyProtection="1">
      <alignment horizontal="right"/>
      <protection locked="0"/>
    </xf>
    <xf numFmtId="0" fontId="2" fillId="0" borderId="0" xfId="0" quotePrefix="1" applyFont="1" applyFill="1" applyBorder="1"/>
    <xf numFmtId="0" fontId="1" fillId="0" borderId="0" xfId="0" applyFont="1"/>
    <xf numFmtId="6" fontId="5" fillId="0" borderId="1" xfId="0" applyNumberFormat="1" applyFont="1" applyFill="1" applyBorder="1" applyProtection="1">
      <protection locked="0"/>
    </xf>
    <xf numFmtId="6" fontId="5" fillId="0" borderId="0" xfId="0" applyNumberFormat="1" applyFont="1" applyFill="1" applyBorder="1" applyProtection="1">
      <protection locked="0"/>
    </xf>
    <xf numFmtId="164" fontId="2" fillId="0" borderId="6" xfId="1" applyNumberFormat="1" applyFont="1" applyFill="1" applyBorder="1"/>
    <xf numFmtId="164" fontId="2" fillId="0" borderId="0" xfId="1" applyNumberFormat="1" applyFont="1" applyFill="1" applyBorder="1"/>
    <xf numFmtId="6" fontId="5" fillId="0" borderId="6" xfId="0" applyNumberFormat="1" applyFont="1" applyFill="1" applyBorder="1" applyProtection="1"/>
    <xf numFmtId="6" fontId="5" fillId="0" borderId="6" xfId="0" applyNumberFormat="1" applyFont="1" applyFill="1" applyBorder="1" applyProtection="1">
      <protection locked="0"/>
    </xf>
    <xf numFmtId="6" fontId="5" fillId="0" borderId="10" xfId="0" applyNumberFormat="1" applyFont="1" applyFill="1" applyBorder="1" applyAlignment="1" applyProtection="1">
      <alignment horizontal="right"/>
      <protection locked="0"/>
    </xf>
    <xf numFmtId="164" fontId="2" fillId="0" borderId="3" xfId="1" applyNumberFormat="1" applyFont="1" applyFill="1" applyBorder="1"/>
    <xf numFmtId="6" fontId="5" fillId="0" borderId="13" xfId="0" applyNumberFormat="1" applyFont="1" applyFill="1" applyBorder="1" applyAlignment="1" applyProtection="1">
      <alignment horizontal="right"/>
      <protection locked="0"/>
    </xf>
    <xf numFmtId="6" fontId="5" fillId="0" borderId="0" xfId="0" applyNumberFormat="1" applyFont="1" applyFill="1" applyBorder="1" applyAlignment="1" applyProtection="1">
      <alignment horizontal="right"/>
      <protection locked="0"/>
    </xf>
    <xf numFmtId="164" fontId="5" fillId="0" borderId="2" xfId="1" applyNumberFormat="1" applyFont="1" applyFill="1" applyBorder="1"/>
    <xf numFmtId="164" fontId="5" fillId="0" borderId="7" xfId="1" applyNumberFormat="1" applyFont="1" applyFill="1" applyBorder="1"/>
    <xf numFmtId="8" fontId="5" fillId="0" borderId="0" xfId="1" applyNumberFormat="1" applyFont="1" applyFill="1" applyBorder="1"/>
    <xf numFmtId="6" fontId="2" fillId="0" borderId="0" xfId="0" applyNumberFormat="1" applyFont="1" applyFill="1" applyProtection="1">
      <protection locked="0"/>
    </xf>
    <xf numFmtId="6" fontId="5" fillId="0" borderId="5" xfId="0" applyNumberFormat="1" applyFont="1" applyFill="1" applyBorder="1" applyProtection="1">
      <protection locked="0"/>
    </xf>
    <xf numFmtId="6" fontId="5" fillId="0" borderId="0" xfId="0" applyNumberFormat="1" applyFont="1" applyFill="1" applyBorder="1" applyProtection="1"/>
    <xf numFmtId="0" fontId="5" fillId="0" borderId="0" xfId="0" applyFont="1" applyFill="1" applyProtection="1">
      <protection locked="0"/>
    </xf>
    <xf numFmtId="164" fontId="5" fillId="0" borderId="10" xfId="1" applyNumberFormat="1" applyFont="1" applyFill="1" applyBorder="1"/>
    <xf numFmtId="6" fontId="5" fillId="0" borderId="15" xfId="0" applyNumberFormat="1" applyFont="1" applyFill="1" applyBorder="1" applyAlignment="1" applyProtection="1">
      <alignment horizontal="right"/>
      <protection locked="0"/>
    </xf>
    <xf numFmtId="6" fontId="5" fillId="0" borderId="16" xfId="0" applyNumberFormat="1" applyFont="1" applyFill="1" applyBorder="1" applyAlignment="1" applyProtection="1">
      <alignment horizontal="right"/>
      <protection locked="0"/>
    </xf>
    <xf numFmtId="0" fontId="12" fillId="0" borderId="0" xfId="0" applyFont="1"/>
    <xf numFmtId="0" fontId="12" fillId="0" borderId="0" xfId="0" quotePrefix="1" applyFont="1"/>
    <xf numFmtId="6" fontId="5" fillId="0" borderId="1" xfId="0" applyNumberFormat="1" applyFont="1" applyBorder="1" applyAlignment="1" applyProtection="1">
      <alignment horizontal="right"/>
      <protection locked="0"/>
    </xf>
    <xf numFmtId="6" fontId="5" fillId="0" borderId="1" xfId="0" applyNumberFormat="1" applyFont="1" applyBorder="1" applyProtection="1">
      <protection locked="0"/>
    </xf>
    <xf numFmtId="6" fontId="5" fillId="0" borderId="5" xfId="0" applyNumberFormat="1" applyFont="1" applyBorder="1" applyProtection="1">
      <protection locked="0"/>
    </xf>
    <xf numFmtId="6" fontId="9" fillId="0" borderId="5" xfId="0" applyNumberFormat="1" applyFont="1" applyBorder="1" applyProtection="1">
      <protection locked="0"/>
    </xf>
    <xf numFmtId="6" fontId="5" fillId="0" borderId="5" xfId="0" applyNumberFormat="1" applyFont="1" applyBorder="1" applyAlignment="1" applyProtection="1">
      <alignment horizontal="right"/>
      <protection locked="0"/>
    </xf>
    <xf numFmtId="6" fontId="5" fillId="0" borderId="6" xfId="0" applyNumberFormat="1" applyFont="1" applyBorder="1" applyProtection="1">
      <protection locked="0"/>
    </xf>
    <xf numFmtId="6" fontId="5" fillId="0" borderId="0" xfId="0" applyNumberFormat="1" applyFont="1"/>
    <xf numFmtId="0" fontId="13" fillId="0" borderId="14" xfId="0" applyFont="1" applyFill="1" applyBorder="1" applyAlignment="1" applyProtection="1">
      <alignment horizontal="left"/>
      <protection locked="0"/>
    </xf>
    <xf numFmtId="0" fontId="13" fillId="0" borderId="0" xfId="0" applyFont="1" applyFill="1" applyAlignment="1" applyProtection="1">
      <alignment horizontal="left"/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 tint="-0.14999847407452621"/>
  </sheetPr>
  <dimension ref="A1:F680"/>
  <sheetViews>
    <sheetView tabSelected="1" zoomScale="75" zoomScaleNormal="75" workbookViewId="0">
      <pane xSplit="2" ySplit="3" topLeftCell="C4" activePane="bottomRight" state="frozen"/>
      <selection pane="topRight" activeCell="C1" sqref="C1"/>
      <selection pane="bottomLeft" activeCell="A4" sqref="A4"/>
      <selection pane="bottomRight"/>
    </sheetView>
  </sheetViews>
  <sheetFormatPr defaultRowHeight="15" x14ac:dyDescent="0.2"/>
  <cols>
    <col min="1" max="1" width="13.85546875" style="38" bestFit="1" customWidth="1"/>
    <col min="2" max="2" width="60.28515625" style="5" customWidth="1"/>
    <col min="3" max="3" width="16.140625" style="25" bestFit="1" customWidth="1"/>
    <col min="4" max="5" width="16.7109375" style="25" bestFit="1" customWidth="1"/>
    <col min="6" max="6" width="2.7109375" customWidth="1"/>
  </cols>
  <sheetData>
    <row r="1" spans="1:5" ht="19.5" x14ac:dyDescent="0.4">
      <c r="A1" s="37"/>
      <c r="B1" s="2" t="s">
        <v>0</v>
      </c>
      <c r="C1" s="21">
        <v>2018</v>
      </c>
      <c r="D1" s="21">
        <v>2019</v>
      </c>
      <c r="E1" s="21">
        <v>2020</v>
      </c>
    </row>
    <row r="2" spans="1:5" ht="20.25" thickBot="1" x14ac:dyDescent="0.45">
      <c r="B2" s="3" t="s">
        <v>489</v>
      </c>
      <c r="C2" s="22" t="s">
        <v>102</v>
      </c>
      <c r="D2" s="22" t="s">
        <v>1</v>
      </c>
      <c r="E2" s="22" t="s">
        <v>1</v>
      </c>
    </row>
    <row r="3" spans="1:5" ht="21" thickTop="1" thickBot="1" x14ac:dyDescent="0.45">
      <c r="A3" s="39"/>
      <c r="B3" s="12"/>
      <c r="C3" s="23" t="s">
        <v>102</v>
      </c>
      <c r="D3" s="23" t="s">
        <v>296</v>
      </c>
      <c r="E3" s="23" t="s">
        <v>462</v>
      </c>
    </row>
    <row r="4" spans="1:5" ht="21" thickTop="1" thickBot="1" x14ac:dyDescent="0.45">
      <c r="A4" s="39"/>
      <c r="B4" s="20" t="s">
        <v>20</v>
      </c>
      <c r="C4" s="24"/>
      <c r="D4" s="24"/>
      <c r="E4" s="24"/>
    </row>
    <row r="5" spans="1:5" ht="15.75" thickTop="1" x14ac:dyDescent="0.2">
      <c r="A5" s="40"/>
      <c r="B5" s="4" t="s">
        <v>2</v>
      </c>
    </row>
    <row r="6" spans="1:5" x14ac:dyDescent="0.2">
      <c r="A6" s="40" t="s">
        <v>257</v>
      </c>
      <c r="B6" s="49" t="s">
        <v>175</v>
      </c>
      <c r="C6" s="54">
        <v>33382815.460000001</v>
      </c>
      <c r="D6" s="54">
        <v>34818000</v>
      </c>
      <c r="E6" s="54">
        <v>36630000</v>
      </c>
    </row>
    <row r="7" spans="1:5" x14ac:dyDescent="0.2">
      <c r="A7" s="41" t="s">
        <v>257</v>
      </c>
      <c r="B7" s="49" t="s">
        <v>495</v>
      </c>
      <c r="C7" s="54">
        <v>0</v>
      </c>
      <c r="D7" s="54">
        <v>0</v>
      </c>
      <c r="E7" s="54">
        <v>19312205</v>
      </c>
    </row>
    <row r="8" spans="1:5" x14ac:dyDescent="0.2">
      <c r="A8" s="41" t="s">
        <v>246</v>
      </c>
      <c r="B8" s="49" t="s">
        <v>156</v>
      </c>
      <c r="C8" s="54">
        <v>1722413.52</v>
      </c>
      <c r="D8" s="54">
        <v>1880000</v>
      </c>
      <c r="E8" s="54">
        <v>1900000</v>
      </c>
    </row>
    <row r="9" spans="1:5" x14ac:dyDescent="0.2">
      <c r="A9" s="41" t="s">
        <v>247</v>
      </c>
      <c r="B9" s="49" t="s">
        <v>157</v>
      </c>
      <c r="C9" s="54">
        <v>27992175.300000001</v>
      </c>
      <c r="D9" s="54">
        <v>29857756</v>
      </c>
      <c r="E9" s="54">
        <v>30903000</v>
      </c>
    </row>
    <row r="10" spans="1:5" x14ac:dyDescent="0.2">
      <c r="A10" s="41" t="s">
        <v>262</v>
      </c>
      <c r="B10" s="49" t="s">
        <v>378</v>
      </c>
      <c r="C10" s="54">
        <v>4924.08</v>
      </c>
      <c r="D10" s="54">
        <v>3000</v>
      </c>
      <c r="E10" s="54">
        <v>4000</v>
      </c>
    </row>
    <row r="11" spans="1:5" x14ac:dyDescent="0.2">
      <c r="A11" s="41" t="s">
        <v>248</v>
      </c>
      <c r="B11" s="49" t="s">
        <v>170</v>
      </c>
      <c r="C11" s="54">
        <v>191370</v>
      </c>
      <c r="D11" s="54">
        <v>200000</v>
      </c>
      <c r="E11" s="54">
        <v>300000</v>
      </c>
    </row>
    <row r="12" spans="1:5" x14ac:dyDescent="0.2">
      <c r="A12" s="41" t="s">
        <v>334</v>
      </c>
      <c r="B12" s="49" t="s">
        <v>335</v>
      </c>
      <c r="C12" s="54">
        <v>5568</v>
      </c>
      <c r="D12" s="54">
        <v>5760</v>
      </c>
      <c r="E12" s="54">
        <v>0</v>
      </c>
    </row>
    <row r="13" spans="1:5" x14ac:dyDescent="0.2">
      <c r="A13" s="41" t="s">
        <v>466</v>
      </c>
      <c r="B13" s="49" t="s">
        <v>447</v>
      </c>
      <c r="C13" s="54">
        <v>0</v>
      </c>
      <c r="D13" s="54">
        <v>0</v>
      </c>
      <c r="E13" s="54">
        <v>0</v>
      </c>
    </row>
    <row r="14" spans="1:5" x14ac:dyDescent="0.2">
      <c r="A14" s="41" t="s">
        <v>379</v>
      </c>
      <c r="B14" s="49" t="s">
        <v>380</v>
      </c>
      <c r="C14" s="54">
        <v>258152.53</v>
      </c>
      <c r="D14" s="54">
        <v>260000</v>
      </c>
      <c r="E14" s="54">
        <v>260000</v>
      </c>
    </row>
    <row r="15" spans="1:5" x14ac:dyDescent="0.2">
      <c r="A15" s="41" t="s">
        <v>249</v>
      </c>
      <c r="B15" s="49" t="s">
        <v>9</v>
      </c>
      <c r="C15" s="54">
        <v>534732</v>
      </c>
      <c r="D15" s="54">
        <v>523244</v>
      </c>
      <c r="E15" s="54">
        <v>523000</v>
      </c>
    </row>
    <row r="16" spans="1:5" x14ac:dyDescent="0.2">
      <c r="A16" s="41" t="s">
        <v>496</v>
      </c>
      <c r="B16" s="49" t="s">
        <v>497</v>
      </c>
      <c r="C16" s="54">
        <v>30000</v>
      </c>
      <c r="D16" s="54">
        <v>0</v>
      </c>
      <c r="E16" s="54">
        <v>0</v>
      </c>
    </row>
    <row r="17" spans="1:5" x14ac:dyDescent="0.2">
      <c r="A17" s="41" t="s">
        <v>250</v>
      </c>
      <c r="B17" s="49" t="s">
        <v>301</v>
      </c>
      <c r="C17" s="54">
        <v>42070.84</v>
      </c>
      <c r="D17" s="54">
        <v>52000</v>
      </c>
      <c r="E17" s="54">
        <v>31730</v>
      </c>
    </row>
    <row r="18" spans="1:5" x14ac:dyDescent="0.2">
      <c r="A18" s="41" t="s">
        <v>300</v>
      </c>
      <c r="B18" s="49" t="s">
        <v>326</v>
      </c>
      <c r="C18" s="54">
        <v>113302.7</v>
      </c>
      <c r="D18" s="54">
        <v>113250</v>
      </c>
      <c r="E18" s="54">
        <v>113250</v>
      </c>
    </row>
    <row r="19" spans="1:5" x14ac:dyDescent="0.2">
      <c r="A19" s="41" t="s">
        <v>320</v>
      </c>
      <c r="B19" s="49" t="s">
        <v>321</v>
      </c>
      <c r="C19" s="54">
        <v>0</v>
      </c>
      <c r="D19" s="54">
        <v>0</v>
      </c>
      <c r="E19" s="54">
        <v>0</v>
      </c>
    </row>
    <row r="20" spans="1:5" x14ac:dyDescent="0.2">
      <c r="A20" s="41" t="s">
        <v>315</v>
      </c>
      <c r="B20" s="49" t="s">
        <v>3</v>
      </c>
      <c r="C20" s="54">
        <v>53346.06</v>
      </c>
      <c r="D20" s="54">
        <v>32354</v>
      </c>
      <c r="E20" s="54">
        <v>1193273</v>
      </c>
    </row>
    <row r="21" spans="1:5" x14ac:dyDescent="0.2">
      <c r="A21" s="41" t="s">
        <v>10</v>
      </c>
      <c r="B21" s="49" t="s">
        <v>322</v>
      </c>
      <c r="C21" s="54">
        <v>11340</v>
      </c>
      <c r="D21" s="54">
        <v>12000</v>
      </c>
      <c r="E21" s="54">
        <v>12000</v>
      </c>
    </row>
    <row r="22" spans="1:5" x14ac:dyDescent="0.2">
      <c r="A22" s="41" t="s">
        <v>323</v>
      </c>
      <c r="B22" s="49" t="s">
        <v>295</v>
      </c>
      <c r="C22" s="54">
        <v>366772.75</v>
      </c>
      <c r="D22" s="54">
        <v>333087</v>
      </c>
      <c r="E22" s="54">
        <v>647688</v>
      </c>
    </row>
    <row r="23" spans="1:5" x14ac:dyDescent="0.2">
      <c r="A23" s="40" t="s">
        <v>11</v>
      </c>
      <c r="B23" s="49" t="s">
        <v>4</v>
      </c>
      <c r="C23" s="54">
        <v>252911.88</v>
      </c>
      <c r="D23" s="54">
        <v>312743</v>
      </c>
      <c r="E23" s="54">
        <v>396286</v>
      </c>
    </row>
    <row r="24" spans="1:5" x14ac:dyDescent="0.2">
      <c r="A24" s="40" t="s">
        <v>12</v>
      </c>
      <c r="B24" s="49" t="s">
        <v>13</v>
      </c>
      <c r="C24" s="54">
        <v>18719.87</v>
      </c>
      <c r="D24" s="54">
        <v>24283</v>
      </c>
      <c r="E24" s="54">
        <v>21000</v>
      </c>
    </row>
    <row r="25" spans="1:5" x14ac:dyDescent="0.2">
      <c r="A25" s="41" t="s">
        <v>15</v>
      </c>
      <c r="B25" s="49" t="s">
        <v>14</v>
      </c>
      <c r="C25" s="54">
        <v>151290</v>
      </c>
      <c r="D25" s="54">
        <v>134717</v>
      </c>
      <c r="E25" s="54">
        <v>152000</v>
      </c>
    </row>
    <row r="26" spans="1:5" x14ac:dyDescent="0.2">
      <c r="A26" s="40" t="s">
        <v>16</v>
      </c>
      <c r="B26" s="49" t="s">
        <v>17</v>
      </c>
      <c r="C26" s="54">
        <v>26443</v>
      </c>
      <c r="D26" s="54">
        <v>829376</v>
      </c>
      <c r="E26" s="54">
        <v>25000</v>
      </c>
    </row>
    <row r="27" spans="1:5" x14ac:dyDescent="0.2">
      <c r="A27" s="40" t="s">
        <v>324</v>
      </c>
      <c r="B27" s="49" t="s">
        <v>185</v>
      </c>
      <c r="C27" s="54">
        <v>105607.99</v>
      </c>
      <c r="D27" s="54">
        <v>105000</v>
      </c>
      <c r="E27" s="54">
        <v>111127</v>
      </c>
    </row>
    <row r="28" spans="1:5" x14ac:dyDescent="0.2">
      <c r="A28" s="40" t="s">
        <v>325</v>
      </c>
      <c r="B28" s="49" t="s">
        <v>482</v>
      </c>
      <c r="C28" s="54">
        <v>-50904.94</v>
      </c>
      <c r="D28" s="54">
        <v>224593</v>
      </c>
      <c r="E28" s="54">
        <v>234758</v>
      </c>
    </row>
    <row r="29" spans="1:5" x14ac:dyDescent="0.2">
      <c r="A29" s="40" t="s">
        <v>327</v>
      </c>
      <c r="B29" s="49" t="s">
        <v>328</v>
      </c>
      <c r="C29" s="54">
        <v>604657.78</v>
      </c>
      <c r="D29" s="54">
        <v>634900</v>
      </c>
      <c r="E29" s="54">
        <v>705426</v>
      </c>
    </row>
    <row r="30" spans="1:5" x14ac:dyDescent="0.2">
      <c r="A30" s="41" t="s">
        <v>337</v>
      </c>
      <c r="B30" s="49" t="s">
        <v>336</v>
      </c>
      <c r="C30" s="54">
        <v>1874874.15</v>
      </c>
      <c r="D30" s="54">
        <v>1791674</v>
      </c>
      <c r="E30" s="54">
        <v>1774456</v>
      </c>
    </row>
    <row r="31" spans="1:5" x14ac:dyDescent="0.2">
      <c r="A31" s="41" t="s">
        <v>337</v>
      </c>
      <c r="B31" s="49" t="s">
        <v>329</v>
      </c>
      <c r="C31" s="54">
        <v>11727.459999999963</v>
      </c>
      <c r="D31" s="54">
        <v>20000</v>
      </c>
      <c r="E31" s="54">
        <v>0</v>
      </c>
    </row>
    <row r="32" spans="1:5" x14ac:dyDescent="0.2">
      <c r="A32" s="41" t="s">
        <v>331</v>
      </c>
      <c r="B32" s="49" t="s">
        <v>330</v>
      </c>
      <c r="C32" s="54">
        <v>3332008.82</v>
      </c>
      <c r="D32" s="54">
        <v>3573048</v>
      </c>
      <c r="E32" s="54">
        <v>3159100</v>
      </c>
    </row>
    <row r="33" spans="1:5" x14ac:dyDescent="0.2">
      <c r="A33" s="41" t="s">
        <v>252</v>
      </c>
      <c r="B33" s="49" t="s">
        <v>234</v>
      </c>
      <c r="C33" s="54">
        <v>16692.5</v>
      </c>
      <c r="D33" s="54">
        <v>20000</v>
      </c>
      <c r="E33" s="54">
        <v>17000</v>
      </c>
    </row>
    <row r="34" spans="1:5" x14ac:dyDescent="0.2">
      <c r="A34" s="40" t="s">
        <v>448</v>
      </c>
      <c r="B34" s="49" t="s">
        <v>449</v>
      </c>
      <c r="C34" s="54">
        <v>26824.33</v>
      </c>
      <c r="D34" s="54">
        <v>11989</v>
      </c>
      <c r="E34" s="54">
        <v>10000</v>
      </c>
    </row>
    <row r="35" spans="1:5" x14ac:dyDescent="0.2">
      <c r="A35" s="40" t="s">
        <v>253</v>
      </c>
      <c r="B35" s="49" t="s">
        <v>302</v>
      </c>
      <c r="C35" s="54">
        <v>2809</v>
      </c>
      <c r="D35" s="54">
        <v>16730</v>
      </c>
      <c r="E35" s="54">
        <v>2800</v>
      </c>
    </row>
    <row r="36" spans="1:5" x14ac:dyDescent="0.2">
      <c r="A36" s="41" t="s">
        <v>498</v>
      </c>
      <c r="B36" s="49" t="s">
        <v>499</v>
      </c>
      <c r="C36" s="54">
        <v>55</v>
      </c>
      <c r="D36" s="54">
        <v>0</v>
      </c>
      <c r="E36" s="54">
        <v>0</v>
      </c>
    </row>
    <row r="37" spans="1:5" x14ac:dyDescent="0.2">
      <c r="A37" s="41" t="s">
        <v>254</v>
      </c>
      <c r="B37" s="49" t="s">
        <v>338</v>
      </c>
      <c r="C37" s="54">
        <v>1284198.57</v>
      </c>
      <c r="D37" s="54">
        <v>1250000</v>
      </c>
      <c r="E37" s="54">
        <v>1299945</v>
      </c>
    </row>
    <row r="38" spans="1:5" x14ac:dyDescent="0.2">
      <c r="A38" s="41" t="s">
        <v>255</v>
      </c>
      <c r="B38" s="49" t="s">
        <v>105</v>
      </c>
      <c r="C38" s="54">
        <v>624393.78</v>
      </c>
      <c r="D38" s="54">
        <v>655000</v>
      </c>
      <c r="E38" s="54">
        <v>660000</v>
      </c>
    </row>
    <row r="39" spans="1:5" x14ac:dyDescent="0.2">
      <c r="A39" s="41" t="s">
        <v>114</v>
      </c>
      <c r="B39" s="49" t="s">
        <v>115</v>
      </c>
      <c r="C39" s="54">
        <v>1339773.5900000001</v>
      </c>
      <c r="D39" s="54">
        <v>1435638</v>
      </c>
      <c r="E39" s="54">
        <v>883071</v>
      </c>
    </row>
    <row r="40" spans="1:5" x14ac:dyDescent="0.2">
      <c r="A40" s="41" t="s">
        <v>103</v>
      </c>
      <c r="B40" s="49" t="s">
        <v>270</v>
      </c>
      <c r="C40" s="54">
        <v>3076500</v>
      </c>
      <c r="D40" s="54">
        <v>3121500</v>
      </c>
      <c r="E40" s="54">
        <v>3150500</v>
      </c>
    </row>
    <row r="41" spans="1:5" x14ac:dyDescent="0.2">
      <c r="A41" s="40" t="s">
        <v>103</v>
      </c>
      <c r="B41" s="49" t="s">
        <v>500</v>
      </c>
      <c r="C41" s="54">
        <v>133489.75</v>
      </c>
      <c r="D41" s="54">
        <v>35460</v>
      </c>
      <c r="E41" s="54">
        <v>35276</v>
      </c>
    </row>
    <row r="42" spans="1:5" x14ac:dyDescent="0.2">
      <c r="A42" s="40" t="s">
        <v>237</v>
      </c>
      <c r="B42" s="49" t="s">
        <v>265</v>
      </c>
      <c r="C42" s="54">
        <v>1000</v>
      </c>
      <c r="D42" s="54">
        <v>1000</v>
      </c>
      <c r="E42" s="54">
        <v>1000</v>
      </c>
    </row>
    <row r="43" spans="1:5" ht="15.75" thickBot="1" x14ac:dyDescent="0.25">
      <c r="A43" s="41" t="s">
        <v>214</v>
      </c>
      <c r="B43" s="49" t="s">
        <v>483</v>
      </c>
      <c r="C43" s="52">
        <v>2002138.5799999833</v>
      </c>
      <c r="D43" s="52">
        <v>12022641</v>
      </c>
      <c r="E43" s="52">
        <v>0</v>
      </c>
    </row>
    <row r="44" spans="1:5" ht="17.25" thickTop="1" thickBot="1" x14ac:dyDescent="0.3">
      <c r="A44" s="40"/>
      <c r="B44" s="64" t="s">
        <v>6</v>
      </c>
      <c r="C44" s="75">
        <f>SUM(C6:C43)</f>
        <v>79544194.349999979</v>
      </c>
      <c r="D44" s="76">
        <f>SUM(D6:D43)</f>
        <v>94310743</v>
      </c>
      <c r="E44" s="76">
        <f>SUM(E6:E43)</f>
        <v>104468891</v>
      </c>
    </row>
    <row r="45" spans="1:5" ht="16.5" thickTop="1" thickBot="1" x14ac:dyDescent="0.25">
      <c r="A45" s="40"/>
      <c r="B45" s="19"/>
      <c r="C45" s="66"/>
      <c r="D45" s="66"/>
      <c r="E45" s="66"/>
    </row>
    <row r="46" spans="1:5" ht="21" thickTop="1" thickBot="1" x14ac:dyDescent="0.45">
      <c r="A46" s="40"/>
      <c r="B46" s="20" t="s">
        <v>413</v>
      </c>
      <c r="C46" s="66"/>
      <c r="D46" s="66"/>
      <c r="E46" s="66"/>
    </row>
    <row r="47" spans="1:5" ht="15.75" thickTop="1" x14ac:dyDescent="0.2">
      <c r="A47" s="40"/>
      <c r="B47" s="4" t="s">
        <v>7</v>
      </c>
    </row>
    <row r="48" spans="1:5" x14ac:dyDescent="0.2">
      <c r="A48" s="78" t="s">
        <v>22</v>
      </c>
      <c r="B48" s="49" t="s">
        <v>21</v>
      </c>
      <c r="C48" s="79">
        <v>1014894.87</v>
      </c>
      <c r="D48" s="79">
        <v>1163190</v>
      </c>
      <c r="E48" s="54">
        <v>1138772</v>
      </c>
    </row>
    <row r="49" spans="1:6" x14ac:dyDescent="0.2">
      <c r="A49" s="78"/>
      <c r="B49" s="47" t="s">
        <v>409</v>
      </c>
      <c r="C49" s="48">
        <v>778983.83</v>
      </c>
      <c r="D49" s="48">
        <v>860856</v>
      </c>
      <c r="E49" s="48">
        <v>858291</v>
      </c>
      <c r="F49" s="17"/>
    </row>
    <row r="50" spans="1:6" x14ac:dyDescent="0.2">
      <c r="A50" s="78"/>
      <c r="B50" s="47" t="s">
        <v>412</v>
      </c>
      <c r="C50" s="48">
        <v>70876.850000000006</v>
      </c>
      <c r="D50" s="48">
        <v>79748</v>
      </c>
      <c r="E50" s="48">
        <v>81696</v>
      </c>
      <c r="F50" s="17"/>
    </row>
    <row r="51" spans="1:6" x14ac:dyDescent="0.2">
      <c r="A51" s="78"/>
      <c r="B51" s="47" t="s">
        <v>410</v>
      </c>
      <c r="C51" s="48">
        <v>0</v>
      </c>
      <c r="D51" s="48">
        <v>0</v>
      </c>
      <c r="E51" s="48">
        <v>0</v>
      </c>
      <c r="F51" s="17"/>
    </row>
    <row r="52" spans="1:6" x14ac:dyDescent="0.2">
      <c r="A52" s="78"/>
      <c r="B52" s="47" t="s">
        <v>411</v>
      </c>
      <c r="C52" s="48">
        <v>165034.19000000006</v>
      </c>
      <c r="D52" s="48">
        <v>222586</v>
      </c>
      <c r="E52" s="48">
        <v>198785</v>
      </c>
      <c r="F52" s="17"/>
    </row>
    <row r="53" spans="1:6" x14ac:dyDescent="0.2">
      <c r="A53" s="78" t="s">
        <v>24</v>
      </c>
      <c r="B53" s="67" t="s">
        <v>23</v>
      </c>
      <c r="C53" s="79">
        <v>1143448.6000000001</v>
      </c>
      <c r="D53" s="79">
        <v>1475482</v>
      </c>
      <c r="E53" s="54">
        <v>1235670</v>
      </c>
      <c r="F53" s="17"/>
    </row>
    <row r="54" spans="1:6" x14ac:dyDescent="0.2">
      <c r="A54" s="78"/>
      <c r="B54" s="47" t="s">
        <v>409</v>
      </c>
      <c r="C54" s="48">
        <v>933776.58</v>
      </c>
      <c r="D54" s="48">
        <v>1200210</v>
      </c>
      <c r="E54" s="48">
        <v>1005143</v>
      </c>
      <c r="F54" s="17"/>
    </row>
    <row r="55" spans="1:6" x14ac:dyDescent="0.2">
      <c r="A55" s="78"/>
      <c r="B55" s="47" t="s">
        <v>412</v>
      </c>
      <c r="C55" s="48">
        <v>161620.01999999999</v>
      </c>
      <c r="D55" s="48">
        <v>230262</v>
      </c>
      <c r="E55" s="48">
        <v>178727</v>
      </c>
      <c r="F55" s="17"/>
    </row>
    <row r="56" spans="1:6" x14ac:dyDescent="0.2">
      <c r="A56" s="78"/>
      <c r="B56" s="47" t="s">
        <v>410</v>
      </c>
      <c r="C56" s="48">
        <v>0</v>
      </c>
      <c r="D56" s="48">
        <v>0</v>
      </c>
      <c r="E56" s="48">
        <v>0</v>
      </c>
      <c r="F56" s="17"/>
    </row>
    <row r="57" spans="1:6" x14ac:dyDescent="0.2">
      <c r="A57" s="78"/>
      <c r="B57" s="47" t="s">
        <v>411</v>
      </c>
      <c r="C57" s="48">
        <v>48052.000000000233</v>
      </c>
      <c r="D57" s="48">
        <v>45010</v>
      </c>
      <c r="E57" s="48">
        <v>51800</v>
      </c>
      <c r="F57" s="17"/>
    </row>
    <row r="58" spans="1:6" x14ac:dyDescent="0.2">
      <c r="A58" s="78" t="s">
        <v>26</v>
      </c>
      <c r="B58" s="67" t="s">
        <v>478</v>
      </c>
      <c r="C58" s="79">
        <v>1872978.37</v>
      </c>
      <c r="D58" s="79">
        <v>1870761</v>
      </c>
      <c r="E58" s="54">
        <v>2161609</v>
      </c>
      <c r="F58" s="17"/>
    </row>
    <row r="59" spans="1:6" x14ac:dyDescent="0.2">
      <c r="A59" s="78"/>
      <c r="B59" s="47" t="s">
        <v>409</v>
      </c>
      <c r="C59" s="48">
        <v>987902.24</v>
      </c>
      <c r="D59" s="48">
        <v>1210146</v>
      </c>
      <c r="E59" s="48">
        <v>1281167</v>
      </c>
      <c r="F59" s="17"/>
    </row>
    <row r="60" spans="1:6" x14ac:dyDescent="0.2">
      <c r="A60" s="78"/>
      <c r="B60" s="47" t="s">
        <v>412</v>
      </c>
      <c r="C60" s="48">
        <v>417260.16</v>
      </c>
      <c r="D60" s="48">
        <v>219747</v>
      </c>
      <c r="E60" s="48">
        <v>410591</v>
      </c>
      <c r="F60" s="17"/>
    </row>
    <row r="61" spans="1:6" x14ac:dyDescent="0.2">
      <c r="A61" s="78"/>
      <c r="B61" s="47" t="s">
        <v>410</v>
      </c>
      <c r="C61" s="48">
        <v>0</v>
      </c>
      <c r="D61" s="48">
        <v>0</v>
      </c>
      <c r="E61" s="48">
        <v>0</v>
      </c>
      <c r="F61" s="17"/>
    </row>
    <row r="62" spans="1:6" x14ac:dyDescent="0.2">
      <c r="A62" s="78"/>
      <c r="B62" s="47" t="s">
        <v>411</v>
      </c>
      <c r="C62" s="48">
        <v>467815.9700000002</v>
      </c>
      <c r="D62" s="48">
        <v>440868</v>
      </c>
      <c r="E62" s="48">
        <v>469851</v>
      </c>
      <c r="F62" s="17"/>
    </row>
    <row r="63" spans="1:6" x14ac:dyDescent="0.2">
      <c r="A63" s="78" t="s">
        <v>303</v>
      </c>
      <c r="B63" s="67" t="s">
        <v>293</v>
      </c>
      <c r="C63" s="79">
        <v>854144.72</v>
      </c>
      <c r="D63" s="79">
        <v>1153068</v>
      </c>
      <c r="E63" s="54">
        <v>1157416</v>
      </c>
      <c r="F63" s="17"/>
    </row>
    <row r="64" spans="1:6" x14ac:dyDescent="0.2">
      <c r="A64" s="78"/>
      <c r="B64" s="47" t="s">
        <v>409</v>
      </c>
      <c r="C64" s="48">
        <v>697749.69</v>
      </c>
      <c r="D64" s="48">
        <v>967136</v>
      </c>
      <c r="E64" s="48">
        <v>945194</v>
      </c>
      <c r="F64" s="17"/>
    </row>
    <row r="65" spans="1:6" x14ac:dyDescent="0.2">
      <c r="A65" s="78"/>
      <c r="B65" s="47" t="s">
        <v>412</v>
      </c>
      <c r="C65" s="48">
        <v>50335.199999999997</v>
      </c>
      <c r="D65" s="48">
        <v>60394</v>
      </c>
      <c r="E65" s="48">
        <v>82354</v>
      </c>
      <c r="F65" s="17"/>
    </row>
    <row r="66" spans="1:6" x14ac:dyDescent="0.2">
      <c r="A66" s="78"/>
      <c r="B66" s="47" t="s">
        <v>410</v>
      </c>
      <c r="C66" s="48">
        <v>0</v>
      </c>
      <c r="D66" s="48">
        <v>7362</v>
      </c>
      <c r="E66" s="48">
        <v>0</v>
      </c>
      <c r="F66" s="17"/>
    </row>
    <row r="67" spans="1:6" x14ac:dyDescent="0.2">
      <c r="A67" s="78"/>
      <c r="B67" s="47" t="s">
        <v>411</v>
      </c>
      <c r="C67" s="48">
        <v>106059.83000000007</v>
      </c>
      <c r="D67" s="48">
        <v>118176</v>
      </c>
      <c r="E67" s="48">
        <v>129868</v>
      </c>
      <c r="F67" s="17"/>
    </row>
    <row r="68" spans="1:6" x14ac:dyDescent="0.2">
      <c r="A68" s="78" t="s">
        <v>27</v>
      </c>
      <c r="B68" s="67" t="s">
        <v>107</v>
      </c>
      <c r="C68" s="79">
        <v>369744.87</v>
      </c>
      <c r="D68" s="79">
        <v>430481</v>
      </c>
      <c r="E68" s="54">
        <v>409000</v>
      </c>
      <c r="F68" s="17"/>
    </row>
    <row r="69" spans="1:6" x14ac:dyDescent="0.2">
      <c r="A69" s="78"/>
      <c r="B69" s="47" t="s">
        <v>409</v>
      </c>
      <c r="C69" s="48">
        <v>246594.91</v>
      </c>
      <c r="D69" s="48">
        <v>269429</v>
      </c>
      <c r="E69" s="48">
        <v>275083</v>
      </c>
      <c r="F69" s="17"/>
    </row>
    <row r="70" spans="1:6" x14ac:dyDescent="0.2">
      <c r="A70" s="78"/>
      <c r="B70" s="47" t="s">
        <v>412</v>
      </c>
      <c r="C70" s="48">
        <v>103266.1</v>
      </c>
      <c r="D70" s="48">
        <v>142017</v>
      </c>
      <c r="E70" s="48">
        <v>114539</v>
      </c>
      <c r="F70" s="17"/>
    </row>
    <row r="71" spans="1:6" x14ac:dyDescent="0.2">
      <c r="A71" s="78"/>
      <c r="B71" s="47" t="s">
        <v>410</v>
      </c>
      <c r="C71" s="48">
        <v>0</v>
      </c>
      <c r="D71" s="48">
        <v>0</v>
      </c>
      <c r="E71" s="48">
        <v>0</v>
      </c>
      <c r="F71" s="17"/>
    </row>
    <row r="72" spans="1:6" x14ac:dyDescent="0.2">
      <c r="A72" s="78"/>
      <c r="B72" s="47" t="s">
        <v>411</v>
      </c>
      <c r="C72" s="48">
        <v>19883.859999999986</v>
      </c>
      <c r="D72" s="48">
        <v>19035</v>
      </c>
      <c r="E72" s="48">
        <v>19378</v>
      </c>
      <c r="F72" s="17"/>
    </row>
    <row r="73" spans="1:6" x14ac:dyDescent="0.2">
      <c r="A73" s="78" t="s">
        <v>28</v>
      </c>
      <c r="B73" s="67" t="s">
        <v>188</v>
      </c>
      <c r="C73" s="79">
        <v>962144.37</v>
      </c>
      <c r="D73" s="79">
        <v>1216443</v>
      </c>
      <c r="E73" s="54">
        <v>1992875</v>
      </c>
      <c r="F73" s="17"/>
    </row>
    <row r="74" spans="1:6" x14ac:dyDescent="0.2">
      <c r="A74" s="78"/>
      <c r="B74" s="47" t="s">
        <v>409</v>
      </c>
      <c r="C74" s="48">
        <v>834669.2</v>
      </c>
      <c r="D74" s="48">
        <v>1038251</v>
      </c>
      <c r="E74" s="48">
        <v>1620288</v>
      </c>
      <c r="F74" s="17"/>
    </row>
    <row r="75" spans="1:6" x14ac:dyDescent="0.2">
      <c r="A75" s="78"/>
      <c r="B75" s="47" t="s">
        <v>412</v>
      </c>
      <c r="C75" s="48">
        <v>119718.03</v>
      </c>
      <c r="D75" s="48">
        <v>159340</v>
      </c>
      <c r="E75" s="48">
        <v>307535</v>
      </c>
      <c r="F75" s="17"/>
    </row>
    <row r="76" spans="1:6" x14ac:dyDescent="0.2">
      <c r="A76" s="78"/>
      <c r="B76" s="47" t="s">
        <v>410</v>
      </c>
      <c r="C76" s="48">
        <v>0</v>
      </c>
      <c r="D76" s="48">
        <v>0</v>
      </c>
      <c r="E76" s="48">
        <v>0</v>
      </c>
      <c r="F76" s="17"/>
    </row>
    <row r="77" spans="1:6" x14ac:dyDescent="0.2">
      <c r="A77" s="78"/>
      <c r="B77" s="47" t="s">
        <v>411</v>
      </c>
      <c r="C77" s="48">
        <v>7757.140000000014</v>
      </c>
      <c r="D77" s="48">
        <v>18852</v>
      </c>
      <c r="E77" s="48">
        <v>65052</v>
      </c>
      <c r="F77" s="17"/>
    </row>
    <row r="78" spans="1:6" x14ac:dyDescent="0.2">
      <c r="A78" s="78" t="s">
        <v>186</v>
      </c>
      <c r="B78" s="67" t="s">
        <v>189</v>
      </c>
      <c r="C78" s="79">
        <v>271621.24</v>
      </c>
      <c r="D78" s="79">
        <v>366134</v>
      </c>
      <c r="E78" s="54">
        <v>444376</v>
      </c>
      <c r="F78" s="17"/>
    </row>
    <row r="79" spans="1:6" x14ac:dyDescent="0.2">
      <c r="A79" s="78"/>
      <c r="B79" s="47" t="s">
        <v>409</v>
      </c>
      <c r="C79" s="48">
        <v>227436.73</v>
      </c>
      <c r="D79" s="48">
        <v>238694</v>
      </c>
      <c r="E79" s="48">
        <v>319557</v>
      </c>
      <c r="F79" s="17"/>
    </row>
    <row r="80" spans="1:6" x14ac:dyDescent="0.2">
      <c r="A80" s="78"/>
      <c r="B80" s="47" t="s">
        <v>412</v>
      </c>
      <c r="C80" s="48">
        <v>21490.92</v>
      </c>
      <c r="D80" s="48">
        <v>74087</v>
      </c>
      <c r="E80" s="48">
        <v>81716</v>
      </c>
      <c r="F80" s="17"/>
    </row>
    <row r="81" spans="1:6" x14ac:dyDescent="0.2">
      <c r="A81" s="78"/>
      <c r="B81" s="47" t="s">
        <v>410</v>
      </c>
      <c r="C81" s="48">
        <v>0</v>
      </c>
      <c r="D81" s="48">
        <v>0</v>
      </c>
      <c r="E81" s="48">
        <v>0</v>
      </c>
      <c r="F81" s="17"/>
    </row>
    <row r="82" spans="1:6" x14ac:dyDescent="0.2">
      <c r="A82" s="78"/>
      <c r="B82" s="47" t="s">
        <v>411</v>
      </c>
      <c r="C82" s="48">
        <v>22693.589999999967</v>
      </c>
      <c r="D82" s="48">
        <v>53353</v>
      </c>
      <c r="E82" s="48">
        <v>43103</v>
      </c>
      <c r="F82" s="17"/>
    </row>
    <row r="83" spans="1:6" x14ac:dyDescent="0.2">
      <c r="A83" s="78" t="s">
        <v>235</v>
      </c>
      <c r="B83" s="67" t="s">
        <v>34</v>
      </c>
      <c r="C83" s="79">
        <v>8011186.5599999996</v>
      </c>
      <c r="D83" s="79">
        <v>9287626</v>
      </c>
      <c r="E83" s="54">
        <v>11977526</v>
      </c>
      <c r="F83" s="17"/>
    </row>
    <row r="84" spans="1:6" x14ac:dyDescent="0.2">
      <c r="A84" s="78"/>
      <c r="B84" s="47" t="s">
        <v>409</v>
      </c>
      <c r="C84" s="48">
        <v>7168737.7699999996</v>
      </c>
      <c r="D84" s="48">
        <v>8322178</v>
      </c>
      <c r="E84" s="48">
        <v>10840505</v>
      </c>
      <c r="F84" s="17"/>
    </row>
    <row r="85" spans="1:6" x14ac:dyDescent="0.2">
      <c r="A85" s="78"/>
      <c r="B85" s="47" t="s">
        <v>412</v>
      </c>
      <c r="C85" s="48">
        <v>515075.89</v>
      </c>
      <c r="D85" s="48">
        <v>587125</v>
      </c>
      <c r="E85" s="48">
        <v>849308</v>
      </c>
      <c r="F85" s="17"/>
    </row>
    <row r="86" spans="1:6" x14ac:dyDescent="0.2">
      <c r="A86" s="78"/>
      <c r="B86" s="47" t="s">
        <v>410</v>
      </c>
      <c r="C86" s="48">
        <v>0</v>
      </c>
      <c r="D86" s="48">
        <v>5299</v>
      </c>
      <c r="E86" s="48">
        <v>0</v>
      </c>
      <c r="F86" s="17"/>
    </row>
    <row r="87" spans="1:6" x14ac:dyDescent="0.2">
      <c r="A87" s="78"/>
      <c r="B87" s="47" t="s">
        <v>411</v>
      </c>
      <c r="C87" s="48">
        <v>327372.90000000037</v>
      </c>
      <c r="D87" s="48">
        <v>373024</v>
      </c>
      <c r="E87" s="48">
        <v>287713</v>
      </c>
      <c r="F87" s="17"/>
    </row>
    <row r="88" spans="1:6" x14ac:dyDescent="0.2">
      <c r="A88" s="78" t="s">
        <v>37</v>
      </c>
      <c r="B88" s="67" t="s">
        <v>38</v>
      </c>
      <c r="C88" s="79">
        <v>781343.95</v>
      </c>
      <c r="D88" s="79">
        <v>1895049</v>
      </c>
      <c r="E88" s="54">
        <v>3143681</v>
      </c>
      <c r="F88" s="17"/>
    </row>
    <row r="89" spans="1:6" x14ac:dyDescent="0.2">
      <c r="A89" s="78"/>
      <c r="B89" s="47" t="s">
        <v>409</v>
      </c>
      <c r="C89" s="48">
        <v>7830</v>
      </c>
      <c r="D89" s="48">
        <v>455000</v>
      </c>
      <c r="E89" s="48">
        <v>510000</v>
      </c>
      <c r="F89" s="17"/>
    </row>
    <row r="90" spans="1:6" x14ac:dyDescent="0.2">
      <c r="A90" s="78"/>
      <c r="B90" s="47" t="s">
        <v>410</v>
      </c>
      <c r="C90" s="48">
        <v>0</v>
      </c>
      <c r="D90" s="48">
        <v>0</v>
      </c>
      <c r="E90" s="48">
        <v>0</v>
      </c>
      <c r="F90" s="17"/>
    </row>
    <row r="91" spans="1:6" x14ac:dyDescent="0.2">
      <c r="A91" s="78"/>
      <c r="B91" s="47" t="s">
        <v>411</v>
      </c>
      <c r="C91" s="48">
        <v>773513.95</v>
      </c>
      <c r="D91" s="48">
        <v>1440049</v>
      </c>
      <c r="E91" s="48">
        <v>2633681</v>
      </c>
      <c r="F91" s="17"/>
    </row>
    <row r="92" spans="1:6" x14ac:dyDescent="0.2">
      <c r="A92" s="78" t="s">
        <v>39</v>
      </c>
      <c r="B92" s="67" t="s">
        <v>40</v>
      </c>
      <c r="C92" s="79">
        <v>7187047.4800000004</v>
      </c>
      <c r="D92" s="79">
        <v>8243363</v>
      </c>
      <c r="E92" s="54">
        <v>8958000</v>
      </c>
      <c r="F92" s="17"/>
    </row>
    <row r="93" spans="1:6" x14ac:dyDescent="0.2">
      <c r="A93" s="78"/>
      <c r="B93" s="47" t="s">
        <v>411</v>
      </c>
      <c r="C93" s="48">
        <v>7187047.4800000004</v>
      </c>
      <c r="D93" s="48">
        <v>8243363</v>
      </c>
      <c r="E93" s="48">
        <v>8958000</v>
      </c>
      <c r="F93" s="17"/>
    </row>
    <row r="94" spans="1:6" x14ac:dyDescent="0.2">
      <c r="A94" s="78" t="s">
        <v>41</v>
      </c>
      <c r="B94" s="67" t="s">
        <v>42</v>
      </c>
      <c r="C94" s="79">
        <v>1991446.58</v>
      </c>
      <c r="D94" s="79">
        <v>1631563</v>
      </c>
      <c r="E94" s="54">
        <v>2647675</v>
      </c>
      <c r="F94" s="17"/>
    </row>
    <row r="95" spans="1:6" x14ac:dyDescent="0.2">
      <c r="A95" s="78"/>
      <c r="B95" s="47" t="s">
        <v>409</v>
      </c>
      <c r="C95" s="48">
        <v>618006.86</v>
      </c>
      <c r="D95" s="48">
        <v>816340</v>
      </c>
      <c r="E95" s="48">
        <v>899186</v>
      </c>
      <c r="F95" s="17"/>
    </row>
    <row r="96" spans="1:6" x14ac:dyDescent="0.2">
      <c r="A96" s="78"/>
      <c r="B96" s="47" t="s">
        <v>412</v>
      </c>
      <c r="C96" s="48">
        <v>248197.81</v>
      </c>
      <c r="D96" s="48">
        <v>177612</v>
      </c>
      <c r="E96" s="48">
        <v>293254</v>
      </c>
      <c r="F96" s="17"/>
    </row>
    <row r="97" spans="1:6" x14ac:dyDescent="0.2">
      <c r="A97" s="78"/>
      <c r="B97" s="47" t="s">
        <v>410</v>
      </c>
      <c r="C97" s="48">
        <v>0</v>
      </c>
      <c r="D97" s="48">
        <v>0</v>
      </c>
      <c r="E97" s="48">
        <v>0</v>
      </c>
      <c r="F97" s="17"/>
    </row>
    <row r="98" spans="1:6" ht="15.75" thickBot="1" x14ac:dyDescent="0.25">
      <c r="A98" s="78"/>
      <c r="B98" s="47" t="s">
        <v>411</v>
      </c>
      <c r="C98" s="48">
        <v>1125241.9100000001</v>
      </c>
      <c r="D98" s="48">
        <v>637611</v>
      </c>
      <c r="E98" s="48">
        <v>1455235</v>
      </c>
      <c r="F98" s="17"/>
    </row>
    <row r="99" spans="1:6" ht="21" thickTop="1" thickBot="1" x14ac:dyDescent="0.45">
      <c r="A99" s="40"/>
      <c r="B99" s="20" t="s">
        <v>413</v>
      </c>
      <c r="C99" s="66"/>
      <c r="D99" s="66"/>
      <c r="E99" s="66"/>
      <c r="F99" s="17"/>
    </row>
    <row r="100" spans="1:6" ht="15.75" thickTop="1" x14ac:dyDescent="0.2">
      <c r="A100" s="78" t="s">
        <v>232</v>
      </c>
      <c r="B100" s="67" t="s">
        <v>267</v>
      </c>
      <c r="C100" s="79">
        <v>18501963.030000001</v>
      </c>
      <c r="D100" s="79">
        <f>20447641+453161</f>
        <v>20900802</v>
      </c>
      <c r="E100" s="54">
        <v>21280766</v>
      </c>
      <c r="F100" s="17"/>
    </row>
    <row r="101" spans="1:6" x14ac:dyDescent="0.2">
      <c r="A101" s="78"/>
      <c r="B101" s="47" t="s">
        <v>414</v>
      </c>
      <c r="C101" s="48">
        <f>14547782.16-C102</f>
        <v>13917209.77</v>
      </c>
      <c r="D101" s="48">
        <f>15918469+376163-D102</f>
        <v>15868532</v>
      </c>
      <c r="E101" s="48">
        <v>15871200</v>
      </c>
      <c r="F101" s="17"/>
    </row>
    <row r="102" spans="1:6" x14ac:dyDescent="0.2">
      <c r="A102" s="78"/>
      <c r="B102" s="47" t="s">
        <v>415</v>
      </c>
      <c r="C102" s="48">
        <v>630572.39</v>
      </c>
      <c r="D102" s="48">
        <f>413100+13000</f>
        <v>426100</v>
      </c>
      <c r="E102" s="48">
        <v>445562</v>
      </c>
      <c r="F102" s="17"/>
    </row>
    <row r="103" spans="1:6" x14ac:dyDescent="0.2">
      <c r="A103" s="78"/>
      <c r="B103" s="47" t="s">
        <v>412</v>
      </c>
      <c r="C103" s="48">
        <v>2695441.51</v>
      </c>
      <c r="D103" s="48">
        <f>2929791+15989+230000</f>
        <v>3175780</v>
      </c>
      <c r="E103" s="48">
        <v>3840833</v>
      </c>
      <c r="F103" s="17"/>
    </row>
    <row r="104" spans="1:6" x14ac:dyDescent="0.2">
      <c r="A104" s="78"/>
      <c r="B104" s="47" t="s">
        <v>410</v>
      </c>
      <c r="C104" s="48">
        <v>15788.79</v>
      </c>
      <c r="D104" s="48">
        <v>29180</v>
      </c>
      <c r="E104" s="48">
        <v>0</v>
      </c>
      <c r="F104" s="17"/>
    </row>
    <row r="105" spans="1:6" x14ac:dyDescent="0.2">
      <c r="A105" s="78"/>
      <c r="B105" s="47" t="s">
        <v>411</v>
      </c>
      <c r="C105" s="48">
        <f>C100-SUM(C101:C104)</f>
        <v>1242950.5700000003</v>
      </c>
      <c r="D105" s="48">
        <f>D100-SUM(D101:D104)</f>
        <v>1401210</v>
      </c>
      <c r="E105" s="48">
        <v>1123171</v>
      </c>
      <c r="F105" s="17"/>
    </row>
    <row r="106" spans="1:6" x14ac:dyDescent="0.2">
      <c r="A106" s="77" t="s">
        <v>348</v>
      </c>
      <c r="B106" s="67" t="s">
        <v>349</v>
      </c>
      <c r="C106" s="79">
        <f>2818544.73-1810863.05</f>
        <v>1007681.6799999999</v>
      </c>
      <c r="D106" s="79">
        <v>1074591</v>
      </c>
      <c r="E106" s="54">
        <v>1187948</v>
      </c>
      <c r="F106" s="17"/>
    </row>
    <row r="107" spans="1:6" x14ac:dyDescent="0.2">
      <c r="A107" s="77"/>
      <c r="B107" s="47" t="s">
        <v>414</v>
      </c>
      <c r="C107" s="48">
        <f>1980668.92-1396652.09-C108</f>
        <v>533851.68999999983</v>
      </c>
      <c r="D107" s="48">
        <f>586859-D108</f>
        <v>527359</v>
      </c>
      <c r="E107" s="48">
        <v>543750</v>
      </c>
      <c r="F107" s="17"/>
    </row>
    <row r="108" spans="1:6" x14ac:dyDescent="0.2">
      <c r="A108" s="77"/>
      <c r="B108" s="47" t="s">
        <v>415</v>
      </c>
      <c r="C108" s="48">
        <f>662442.49-612277.35</f>
        <v>50165.140000000014</v>
      </c>
      <c r="D108" s="48">
        <v>59500</v>
      </c>
      <c r="E108" s="48">
        <v>53167</v>
      </c>
      <c r="F108" s="17"/>
    </row>
    <row r="109" spans="1:6" x14ac:dyDescent="0.2">
      <c r="A109" s="77"/>
      <c r="B109" s="47" t="s">
        <v>412</v>
      </c>
      <c r="C109" s="48">
        <f>527189.56-263591.69</f>
        <v>263597.87000000005</v>
      </c>
      <c r="D109" s="48">
        <v>357125</v>
      </c>
      <c r="E109" s="48">
        <v>367073</v>
      </c>
      <c r="F109" s="17"/>
    </row>
    <row r="110" spans="1:6" x14ac:dyDescent="0.2">
      <c r="A110" s="77"/>
      <c r="B110" s="47" t="s">
        <v>410</v>
      </c>
      <c r="C110" s="48">
        <v>0</v>
      </c>
      <c r="D110" s="48">
        <v>0</v>
      </c>
      <c r="E110" s="48">
        <v>0</v>
      </c>
      <c r="F110" s="17"/>
    </row>
    <row r="111" spans="1:6" x14ac:dyDescent="0.2">
      <c r="A111" s="77"/>
      <c r="B111" s="47" t="s">
        <v>411</v>
      </c>
      <c r="C111" s="48">
        <f>C106-SUM(C107:C110)</f>
        <v>160066.97999999998</v>
      </c>
      <c r="D111" s="48">
        <f>D106-SUM(D107:D110)</f>
        <v>130607</v>
      </c>
      <c r="E111" s="48">
        <v>223958</v>
      </c>
      <c r="F111" s="17"/>
    </row>
    <row r="112" spans="1:6" x14ac:dyDescent="0.2">
      <c r="A112" s="78" t="s">
        <v>233</v>
      </c>
      <c r="B112" s="67" t="s">
        <v>268</v>
      </c>
      <c r="C112" s="79">
        <v>29047422.870000001</v>
      </c>
      <c r="D112" s="79">
        <v>31501422</v>
      </c>
      <c r="E112" s="54">
        <v>32043984</v>
      </c>
      <c r="F112" s="17"/>
    </row>
    <row r="113" spans="1:6" x14ac:dyDescent="0.2">
      <c r="A113" s="78"/>
      <c r="B113" s="47" t="s">
        <v>414</v>
      </c>
      <c r="C113" s="48">
        <f>21562705.62-C114</f>
        <v>19503780.710000001</v>
      </c>
      <c r="D113" s="48">
        <f>22846265-D114</f>
        <v>21288265</v>
      </c>
      <c r="E113" s="48">
        <v>21566374</v>
      </c>
      <c r="F113" s="17"/>
    </row>
    <row r="114" spans="1:6" x14ac:dyDescent="0.2">
      <c r="A114" s="78"/>
      <c r="B114" s="47" t="s">
        <v>415</v>
      </c>
      <c r="C114" s="48">
        <v>2058924.91</v>
      </c>
      <c r="D114" s="48">
        <v>1558000</v>
      </c>
      <c r="E114" s="48">
        <v>2063500</v>
      </c>
      <c r="F114" s="17"/>
    </row>
    <row r="115" spans="1:6" x14ac:dyDescent="0.2">
      <c r="A115" s="78"/>
      <c r="B115" s="47" t="s">
        <v>412</v>
      </c>
      <c r="C115" s="48">
        <f>4643235.1+362255</f>
        <v>5005490.0999999996</v>
      </c>
      <c r="D115" s="48">
        <f>6551527+350000</f>
        <v>6901527</v>
      </c>
      <c r="E115" s="48">
        <v>6412330</v>
      </c>
      <c r="F115" s="17"/>
    </row>
    <row r="116" spans="1:6" x14ac:dyDescent="0.2">
      <c r="A116" s="78"/>
      <c r="B116" s="47" t="s">
        <v>410</v>
      </c>
      <c r="C116" s="48">
        <v>221240</v>
      </c>
      <c r="D116" s="48">
        <v>69500</v>
      </c>
      <c r="E116" s="48">
        <v>0</v>
      </c>
      <c r="F116" s="17"/>
    </row>
    <row r="117" spans="1:6" x14ac:dyDescent="0.2">
      <c r="A117" s="78"/>
      <c r="B117" s="47" t="s">
        <v>501</v>
      </c>
      <c r="C117" s="48">
        <v>1714370.99</v>
      </c>
      <c r="D117" s="48">
        <v>1098222</v>
      </c>
      <c r="E117" s="48">
        <v>1420722</v>
      </c>
      <c r="F117" s="17"/>
    </row>
    <row r="118" spans="1:6" x14ac:dyDescent="0.2">
      <c r="A118" s="78"/>
      <c r="B118" s="47" t="s">
        <v>411</v>
      </c>
      <c r="C118" s="48">
        <f>C112-SUM(C113:C117)</f>
        <v>543616.16000000387</v>
      </c>
      <c r="D118" s="48">
        <f>D112-SUM(D113:D117)</f>
        <v>585908</v>
      </c>
      <c r="E118" s="48">
        <v>581058</v>
      </c>
      <c r="F118" s="17"/>
    </row>
    <row r="119" spans="1:6" x14ac:dyDescent="0.2">
      <c r="A119" s="78" t="s">
        <v>59</v>
      </c>
      <c r="B119" s="67" t="s">
        <v>332</v>
      </c>
      <c r="C119" s="79">
        <v>821348.26</v>
      </c>
      <c r="D119" s="79">
        <v>939404</v>
      </c>
      <c r="E119" s="79">
        <v>1046983</v>
      </c>
      <c r="F119" s="17"/>
    </row>
    <row r="120" spans="1:6" x14ac:dyDescent="0.2">
      <c r="A120" s="78"/>
      <c r="B120" s="47" t="s">
        <v>409</v>
      </c>
      <c r="C120" s="48">
        <v>383398.03</v>
      </c>
      <c r="D120" s="48">
        <v>384913</v>
      </c>
      <c r="E120" s="48">
        <v>408999</v>
      </c>
      <c r="F120" s="17"/>
    </row>
    <row r="121" spans="1:6" x14ac:dyDescent="0.2">
      <c r="A121" s="78"/>
      <c r="B121" s="47" t="s">
        <v>412</v>
      </c>
      <c r="C121" s="48">
        <v>141590.74</v>
      </c>
      <c r="D121" s="48">
        <f>223336+8635</f>
        <v>231971</v>
      </c>
      <c r="E121" s="48">
        <v>260214</v>
      </c>
      <c r="F121" s="17"/>
    </row>
    <row r="122" spans="1:6" x14ac:dyDescent="0.2">
      <c r="A122" s="78"/>
      <c r="B122" s="47" t="s">
        <v>410</v>
      </c>
      <c r="C122" s="48">
        <v>0</v>
      </c>
      <c r="D122" s="48">
        <v>0</v>
      </c>
      <c r="E122" s="48">
        <v>0</v>
      </c>
      <c r="F122" s="17"/>
    </row>
    <row r="123" spans="1:6" x14ac:dyDescent="0.2">
      <c r="A123" s="78"/>
      <c r="B123" s="47" t="s">
        <v>411</v>
      </c>
      <c r="C123" s="48">
        <f>C119-SUM(C120:C122)</f>
        <v>296359.49</v>
      </c>
      <c r="D123" s="48">
        <f>D119-SUM(D120:D122)</f>
        <v>322520</v>
      </c>
      <c r="E123" s="48">
        <v>377770</v>
      </c>
      <c r="F123" s="17"/>
    </row>
    <row r="124" spans="1:6" x14ac:dyDescent="0.2">
      <c r="A124" s="78" t="s">
        <v>43</v>
      </c>
      <c r="B124" s="49" t="s">
        <v>461</v>
      </c>
      <c r="C124" s="79">
        <v>15897</v>
      </c>
      <c r="D124" s="79">
        <v>20000</v>
      </c>
      <c r="E124" s="79">
        <v>15000</v>
      </c>
      <c r="F124" s="17"/>
    </row>
    <row r="125" spans="1:6" x14ac:dyDescent="0.2">
      <c r="A125" s="78"/>
      <c r="B125" s="47" t="s">
        <v>411</v>
      </c>
      <c r="C125" s="48">
        <f>C124</f>
        <v>15897</v>
      </c>
      <c r="D125" s="48">
        <f>D124</f>
        <v>20000</v>
      </c>
      <c r="E125" s="48">
        <v>15000</v>
      </c>
      <c r="F125" s="17"/>
    </row>
    <row r="126" spans="1:6" x14ac:dyDescent="0.2">
      <c r="A126" s="78" t="s">
        <v>44</v>
      </c>
      <c r="B126" s="68" t="s">
        <v>266</v>
      </c>
      <c r="C126" s="79">
        <v>433091.02</v>
      </c>
      <c r="D126" s="79">
        <v>502590</v>
      </c>
      <c r="E126" s="79">
        <v>683037</v>
      </c>
      <c r="F126" s="17"/>
    </row>
    <row r="127" spans="1:6" x14ac:dyDescent="0.2">
      <c r="A127" s="78"/>
      <c r="B127" s="47" t="s">
        <v>409</v>
      </c>
      <c r="C127" s="48">
        <v>267720.45</v>
      </c>
      <c r="D127" s="48">
        <v>306274</v>
      </c>
      <c r="E127" s="48">
        <v>312704</v>
      </c>
      <c r="F127" s="17"/>
    </row>
    <row r="128" spans="1:6" x14ac:dyDescent="0.2">
      <c r="A128" s="78"/>
      <c r="B128" s="47" t="s">
        <v>412</v>
      </c>
      <c r="C128" s="48">
        <v>146321.32999999999</v>
      </c>
      <c r="D128" s="48">
        <v>170034</v>
      </c>
      <c r="E128" s="48">
        <v>352241</v>
      </c>
      <c r="F128" s="17"/>
    </row>
    <row r="129" spans="1:6" x14ac:dyDescent="0.2">
      <c r="A129" s="78"/>
      <c r="B129" s="47" t="s">
        <v>410</v>
      </c>
      <c r="C129" s="48">
        <v>0</v>
      </c>
      <c r="D129" s="48">
        <v>0</v>
      </c>
      <c r="E129" s="48">
        <v>0</v>
      </c>
      <c r="F129" s="17"/>
    </row>
    <row r="130" spans="1:6" x14ac:dyDescent="0.2">
      <c r="A130" s="78"/>
      <c r="B130" s="47" t="s">
        <v>411</v>
      </c>
      <c r="C130" s="48">
        <f>C126-SUM(C127:C129)</f>
        <v>19049.239999999991</v>
      </c>
      <c r="D130" s="48">
        <f>D126-SUM(D127:D129)</f>
        <v>26282</v>
      </c>
      <c r="E130" s="48">
        <v>18092</v>
      </c>
      <c r="F130" s="17"/>
    </row>
    <row r="131" spans="1:6" x14ac:dyDescent="0.2">
      <c r="A131" s="78" t="s">
        <v>228</v>
      </c>
      <c r="B131" s="67" t="s">
        <v>269</v>
      </c>
      <c r="C131" s="79">
        <v>154471.34</v>
      </c>
      <c r="D131" s="79">
        <v>279601</v>
      </c>
      <c r="E131" s="79">
        <v>304894</v>
      </c>
      <c r="F131" s="17"/>
    </row>
    <row r="132" spans="1:6" x14ac:dyDescent="0.2">
      <c r="A132" s="78"/>
      <c r="B132" s="47" t="s">
        <v>409</v>
      </c>
      <c r="C132" s="48">
        <v>93746.12</v>
      </c>
      <c r="D132" s="48">
        <v>200404</v>
      </c>
      <c r="E132" s="48">
        <v>207967</v>
      </c>
      <c r="F132" s="17"/>
    </row>
    <row r="133" spans="1:6" x14ac:dyDescent="0.2">
      <c r="A133" s="78"/>
      <c r="B133" s="47" t="s">
        <v>412</v>
      </c>
      <c r="C133" s="48">
        <v>52895.75</v>
      </c>
      <c r="D133" s="48">
        <v>70823</v>
      </c>
      <c r="E133" s="48">
        <v>82181</v>
      </c>
      <c r="F133" s="17"/>
    </row>
    <row r="134" spans="1:6" x14ac:dyDescent="0.2">
      <c r="A134" s="78"/>
      <c r="B134" s="47" t="s">
        <v>410</v>
      </c>
      <c r="C134" s="48">
        <v>0</v>
      </c>
      <c r="D134" s="48">
        <v>0</v>
      </c>
      <c r="E134" s="48">
        <v>0</v>
      </c>
      <c r="F134" s="17"/>
    </row>
    <row r="135" spans="1:6" x14ac:dyDescent="0.2">
      <c r="A135" s="78"/>
      <c r="B135" s="47" t="s">
        <v>411</v>
      </c>
      <c r="C135" s="48">
        <f>C131-SUM(C132:C134)</f>
        <v>7829.4700000000012</v>
      </c>
      <c r="D135" s="48">
        <f>D131-SUM(D132:D134)</f>
        <v>8374</v>
      </c>
      <c r="E135" s="48">
        <v>14746</v>
      </c>
      <c r="F135" s="17"/>
    </row>
    <row r="136" spans="1:6" x14ac:dyDescent="0.2">
      <c r="A136" s="78" t="s">
        <v>229</v>
      </c>
      <c r="B136" s="67" t="s">
        <v>291</v>
      </c>
      <c r="C136" s="79">
        <v>727676.77</v>
      </c>
      <c r="D136" s="79">
        <v>883299</v>
      </c>
      <c r="E136" s="79">
        <v>858488</v>
      </c>
      <c r="F136" s="17"/>
    </row>
    <row r="137" spans="1:6" x14ac:dyDescent="0.2">
      <c r="A137" s="78"/>
      <c r="B137" s="47" t="s">
        <v>409</v>
      </c>
      <c r="C137" s="48">
        <v>650845.47</v>
      </c>
      <c r="D137" s="48">
        <v>757435</v>
      </c>
      <c r="E137" s="48">
        <v>752958</v>
      </c>
      <c r="F137" s="17"/>
    </row>
    <row r="138" spans="1:6" x14ac:dyDescent="0.2">
      <c r="A138" s="78"/>
      <c r="B138" s="47" t="s">
        <v>412</v>
      </c>
      <c r="C138" s="48">
        <v>60951.519999999997</v>
      </c>
      <c r="D138" s="48">
        <v>65049</v>
      </c>
      <c r="E138" s="48">
        <v>86500</v>
      </c>
      <c r="F138" s="17"/>
    </row>
    <row r="139" spans="1:6" x14ac:dyDescent="0.2">
      <c r="A139" s="78"/>
      <c r="B139" s="47" t="s">
        <v>410</v>
      </c>
      <c r="C139" s="48">
        <v>0</v>
      </c>
      <c r="D139" s="48">
        <v>41070</v>
      </c>
      <c r="E139" s="48">
        <v>0</v>
      </c>
      <c r="F139" s="17"/>
    </row>
    <row r="140" spans="1:6" x14ac:dyDescent="0.2">
      <c r="A140" s="78"/>
      <c r="B140" s="47" t="s">
        <v>411</v>
      </c>
      <c r="C140" s="48">
        <f>C136-SUM(C137:C139)</f>
        <v>15879.780000000028</v>
      </c>
      <c r="D140" s="48">
        <f>D136-SUM(D137:D139)</f>
        <v>19745</v>
      </c>
      <c r="E140" s="48">
        <v>19030</v>
      </c>
      <c r="F140" s="17"/>
    </row>
    <row r="141" spans="1:6" x14ac:dyDescent="0.2">
      <c r="A141" s="78" t="s">
        <v>190</v>
      </c>
      <c r="B141" s="67" t="s">
        <v>191</v>
      </c>
      <c r="C141" s="79">
        <v>106993.5</v>
      </c>
      <c r="D141" s="79">
        <v>156103</v>
      </c>
      <c r="E141" s="79">
        <v>0</v>
      </c>
      <c r="F141" s="17"/>
    </row>
    <row r="142" spans="1:6" x14ac:dyDescent="0.2">
      <c r="A142" s="78"/>
      <c r="B142" s="47" t="s">
        <v>409</v>
      </c>
      <c r="C142" s="48">
        <v>9949.59</v>
      </c>
      <c r="D142" s="48">
        <v>0</v>
      </c>
      <c r="E142" s="48">
        <v>0</v>
      </c>
      <c r="F142" s="17"/>
    </row>
    <row r="143" spans="1:6" x14ac:dyDescent="0.2">
      <c r="A143" s="78"/>
      <c r="B143" s="47" t="s">
        <v>411</v>
      </c>
      <c r="C143" s="48">
        <f>C141-C142</f>
        <v>97043.91</v>
      </c>
      <c r="D143" s="48">
        <f>D141-D142</f>
        <v>156103</v>
      </c>
      <c r="E143" s="48">
        <v>0</v>
      </c>
      <c r="F143" s="17"/>
    </row>
    <row r="144" spans="1:6" x14ac:dyDescent="0.2">
      <c r="A144" s="78" t="s">
        <v>46</v>
      </c>
      <c r="B144" s="67" t="s">
        <v>47</v>
      </c>
      <c r="C144" s="79">
        <v>412827.89</v>
      </c>
      <c r="D144" s="79">
        <v>508363</v>
      </c>
      <c r="E144" s="79">
        <v>0</v>
      </c>
      <c r="F144" s="17"/>
    </row>
    <row r="145" spans="1:6" x14ac:dyDescent="0.2">
      <c r="A145" s="78"/>
      <c r="B145" s="47" t="s">
        <v>409</v>
      </c>
      <c r="C145" s="48">
        <v>208572.24</v>
      </c>
      <c r="D145" s="48">
        <v>275148</v>
      </c>
      <c r="E145" s="48">
        <v>0</v>
      </c>
      <c r="F145" s="17"/>
    </row>
    <row r="146" spans="1:6" x14ac:dyDescent="0.2">
      <c r="A146" s="78"/>
      <c r="B146" s="47" t="s">
        <v>412</v>
      </c>
      <c r="C146" s="48">
        <v>123125.63</v>
      </c>
      <c r="D146" s="48">
        <v>145731</v>
      </c>
      <c r="E146" s="48">
        <v>0</v>
      </c>
      <c r="F146" s="17"/>
    </row>
    <row r="147" spans="1:6" x14ac:dyDescent="0.2">
      <c r="A147" s="78"/>
      <c r="B147" s="47" t="s">
        <v>410</v>
      </c>
      <c r="C147" s="48">
        <v>0</v>
      </c>
      <c r="D147" s="48">
        <v>0</v>
      </c>
      <c r="E147" s="48">
        <v>0</v>
      </c>
      <c r="F147" s="17"/>
    </row>
    <row r="148" spans="1:6" x14ac:dyDescent="0.2">
      <c r="A148" s="78"/>
      <c r="B148" s="47" t="s">
        <v>411</v>
      </c>
      <c r="C148" s="48">
        <f>C144-SUM(C145:C147)</f>
        <v>81130.020000000019</v>
      </c>
      <c r="D148" s="48">
        <f>D144-SUM(D145:D147)</f>
        <v>87484</v>
      </c>
      <c r="E148" s="48">
        <v>0</v>
      </c>
      <c r="F148" s="17"/>
    </row>
    <row r="149" spans="1:6" x14ac:dyDescent="0.2">
      <c r="A149" s="78" t="s">
        <v>48</v>
      </c>
      <c r="B149" s="67" t="s">
        <v>49</v>
      </c>
      <c r="C149" s="79">
        <v>62596.02</v>
      </c>
      <c r="D149" s="79">
        <v>75467</v>
      </c>
      <c r="E149" s="79">
        <v>64130</v>
      </c>
      <c r="F149" s="17"/>
    </row>
    <row r="150" spans="1:6" x14ac:dyDescent="0.2">
      <c r="A150" s="78"/>
      <c r="B150" s="47" t="s">
        <v>412</v>
      </c>
      <c r="C150" s="48">
        <v>23591.49</v>
      </c>
      <c r="D150" s="48">
        <v>30467</v>
      </c>
      <c r="E150" s="48">
        <v>25125</v>
      </c>
      <c r="F150" s="17"/>
    </row>
    <row r="151" spans="1:6" x14ac:dyDescent="0.2">
      <c r="A151" s="78"/>
      <c r="B151" s="47" t="s">
        <v>411</v>
      </c>
      <c r="C151" s="48">
        <f>C149-C150</f>
        <v>39004.53</v>
      </c>
      <c r="D151" s="48">
        <f>D149-D150</f>
        <v>45000</v>
      </c>
      <c r="E151" s="48">
        <v>39005</v>
      </c>
      <c r="F151" s="17"/>
    </row>
    <row r="152" spans="1:6" x14ac:dyDescent="0.2">
      <c r="A152" s="78" t="s">
        <v>182</v>
      </c>
      <c r="B152" s="53" t="s">
        <v>450</v>
      </c>
      <c r="C152" s="79">
        <v>452107.32</v>
      </c>
      <c r="D152" s="79">
        <v>779538</v>
      </c>
      <c r="E152" s="79">
        <v>500060</v>
      </c>
      <c r="F152" s="17"/>
    </row>
    <row r="153" spans="1:6" x14ac:dyDescent="0.2">
      <c r="A153" s="78" t="s">
        <v>182</v>
      </c>
      <c r="B153" s="53" t="s">
        <v>369</v>
      </c>
      <c r="C153" s="79">
        <v>10</v>
      </c>
      <c r="D153" s="79">
        <v>500</v>
      </c>
      <c r="E153" s="79">
        <v>500</v>
      </c>
      <c r="F153" s="17"/>
    </row>
    <row r="154" spans="1:6" x14ac:dyDescent="0.2">
      <c r="A154" s="78" t="s">
        <v>182</v>
      </c>
      <c r="B154" s="53" t="s">
        <v>108</v>
      </c>
      <c r="C154" s="79">
        <f>2703302+60364.91+87691.01</f>
        <v>2851357.92</v>
      </c>
      <c r="D154" s="79">
        <f>2071318+91556+109340</f>
        <v>2272214</v>
      </c>
      <c r="E154" s="79">
        <v>2848882</v>
      </c>
      <c r="F154" s="17"/>
    </row>
    <row r="155" spans="1:6" x14ac:dyDescent="0.2">
      <c r="A155" s="78" t="s">
        <v>182</v>
      </c>
      <c r="B155" s="53" t="s">
        <v>109</v>
      </c>
      <c r="C155" s="79">
        <v>201434.76</v>
      </c>
      <c r="D155" s="79">
        <v>250030</v>
      </c>
      <c r="E155" s="79">
        <v>250030</v>
      </c>
      <c r="F155" s="17"/>
    </row>
    <row r="156" spans="1:6" x14ac:dyDescent="0.2">
      <c r="A156" s="78" t="s">
        <v>182</v>
      </c>
      <c r="B156" s="53" t="s">
        <v>370</v>
      </c>
      <c r="C156" s="79">
        <v>287313.36</v>
      </c>
      <c r="D156" s="79">
        <v>0</v>
      </c>
      <c r="E156" s="79">
        <v>0</v>
      </c>
      <c r="F156" s="17"/>
    </row>
    <row r="157" spans="1:6" x14ac:dyDescent="0.2">
      <c r="A157" s="78" t="s">
        <v>182</v>
      </c>
      <c r="B157" s="49" t="s">
        <v>158</v>
      </c>
      <c r="C157" s="79">
        <v>0</v>
      </c>
      <c r="D157" s="79">
        <v>0</v>
      </c>
      <c r="E157" s="79">
        <v>10000</v>
      </c>
      <c r="F157" s="17"/>
    </row>
    <row r="158" spans="1:6" x14ac:dyDescent="0.2">
      <c r="A158" s="78" t="s">
        <v>182</v>
      </c>
      <c r="B158" s="49" t="s">
        <v>289</v>
      </c>
      <c r="C158" s="79">
        <v>0</v>
      </c>
      <c r="D158" s="79">
        <v>0</v>
      </c>
      <c r="E158" s="79">
        <v>950000</v>
      </c>
      <c r="F158" s="17"/>
    </row>
    <row r="159" spans="1:6" x14ac:dyDescent="0.2">
      <c r="A159" s="78" t="s">
        <v>183</v>
      </c>
      <c r="B159" s="53" t="s">
        <v>184</v>
      </c>
      <c r="C159" s="79">
        <v>0</v>
      </c>
      <c r="D159" s="79">
        <v>5433659</v>
      </c>
      <c r="E159" s="79">
        <v>5157589</v>
      </c>
      <c r="F159" s="17"/>
    </row>
    <row r="160" spans="1:6" ht="15.75" thickBot="1" x14ac:dyDescent="0.25">
      <c r="A160" s="41" t="s">
        <v>183</v>
      </c>
      <c r="B160" s="53" t="s">
        <v>221</v>
      </c>
      <c r="C160" s="63">
        <v>0</v>
      </c>
      <c r="D160" s="63">
        <v>0</v>
      </c>
      <c r="E160" s="63">
        <v>2000000</v>
      </c>
      <c r="F160" s="17"/>
    </row>
    <row r="161" spans="1:6" ht="17.25" thickTop="1" thickBot="1" x14ac:dyDescent="0.3">
      <c r="A161" s="40"/>
      <c r="B161" s="64" t="s">
        <v>50</v>
      </c>
      <c r="C161" s="65">
        <f>C48+C53+C58+C63+C68+C73+C78+C83+C88+C92+C94+C100+C106+C112+C119+C124+C126+C131+C136+C141+C144+C149+SUM(C152:C160)</f>
        <v>79544194.349999994</v>
      </c>
      <c r="D161" s="65">
        <f t="shared" ref="D161" si="0">D48+D53+D58+D63+D68+D73+D78+D83+D88+D92+D94+D100+D106+D112+D119+D124+D126+D131+D136+D141+D144+D149+SUM(D152:D160)</f>
        <v>94310743</v>
      </c>
      <c r="E161" s="65">
        <v>104468891</v>
      </c>
    </row>
    <row r="162" spans="1:6" ht="15.75" thickTop="1" x14ac:dyDescent="0.2">
      <c r="A162" s="40"/>
      <c r="B162" s="69"/>
      <c r="C162" s="46"/>
    </row>
    <row r="163" spans="1:6" ht="15.75" x14ac:dyDescent="0.25">
      <c r="A163" s="40"/>
      <c r="B163" s="69"/>
      <c r="C163" s="70">
        <f>-C44+C161</f>
        <v>0</v>
      </c>
      <c r="D163" s="70">
        <f>-D44+D161</f>
        <v>0</v>
      </c>
      <c r="E163" s="70">
        <v>0</v>
      </c>
      <c r="F163" s="17"/>
    </row>
    <row r="164" spans="1:6" ht="16.5" thickBot="1" x14ac:dyDescent="0.3">
      <c r="A164" s="40"/>
      <c r="B164" s="9"/>
      <c r="F164" s="44"/>
    </row>
    <row r="165" spans="1:6" ht="21" thickTop="1" thickBot="1" x14ac:dyDescent="0.45">
      <c r="A165" s="40"/>
      <c r="B165" s="20" t="s">
        <v>451</v>
      </c>
      <c r="C165" s="86"/>
      <c r="D165" s="87"/>
    </row>
    <row r="166" spans="1:6" ht="15.75" thickTop="1" x14ac:dyDescent="0.2">
      <c r="A166" s="40"/>
      <c r="B166" s="4" t="s">
        <v>2</v>
      </c>
      <c r="F166" s="45"/>
    </row>
    <row r="167" spans="1:6" x14ac:dyDescent="0.2">
      <c r="A167" s="40" t="s">
        <v>110</v>
      </c>
      <c r="B167" s="50" t="s">
        <v>111</v>
      </c>
      <c r="C167" s="57">
        <v>6690332.5300000003</v>
      </c>
      <c r="D167" s="57">
        <v>10012963</v>
      </c>
      <c r="E167" s="57">
        <v>9302208</v>
      </c>
    </row>
    <row r="168" spans="1:6" x14ac:dyDescent="0.2">
      <c r="A168" s="40" t="s">
        <v>112</v>
      </c>
      <c r="B168" s="50" t="s">
        <v>113</v>
      </c>
      <c r="C168" s="57">
        <v>1695399.89</v>
      </c>
      <c r="D168" s="57">
        <v>2084559</v>
      </c>
      <c r="E168" s="57">
        <v>3166779</v>
      </c>
    </row>
    <row r="169" spans="1:6" x14ac:dyDescent="0.2">
      <c r="A169" s="40" t="s">
        <v>114</v>
      </c>
      <c r="B169" s="50" t="s">
        <v>115</v>
      </c>
      <c r="C169" s="57">
        <v>25952.95</v>
      </c>
      <c r="D169" s="57">
        <v>0</v>
      </c>
      <c r="E169" s="57">
        <v>0</v>
      </c>
    </row>
    <row r="170" spans="1:6" x14ac:dyDescent="0.2">
      <c r="A170" s="41" t="s">
        <v>103</v>
      </c>
      <c r="B170" s="50" t="s">
        <v>116</v>
      </c>
      <c r="C170" s="57">
        <v>452107.32</v>
      </c>
      <c r="D170" s="57">
        <v>779538</v>
      </c>
      <c r="E170" s="57">
        <v>500060</v>
      </c>
    </row>
    <row r="171" spans="1:6" x14ac:dyDescent="0.2">
      <c r="A171" s="41" t="s">
        <v>169</v>
      </c>
      <c r="B171" s="53" t="s">
        <v>178</v>
      </c>
      <c r="C171" s="57">
        <v>2475</v>
      </c>
      <c r="D171" s="57">
        <v>500</v>
      </c>
      <c r="E171" s="57">
        <v>500</v>
      </c>
    </row>
    <row r="172" spans="1:6" ht="15.75" thickBot="1" x14ac:dyDescent="0.25">
      <c r="A172" s="41" t="s">
        <v>214</v>
      </c>
      <c r="B172" s="49" t="s">
        <v>106</v>
      </c>
      <c r="C172" s="57">
        <v>0</v>
      </c>
      <c r="D172" s="57">
        <v>679505</v>
      </c>
      <c r="E172" s="57">
        <v>0</v>
      </c>
    </row>
    <row r="173" spans="1:6" ht="17.25" thickTop="1" thickBot="1" x14ac:dyDescent="0.3">
      <c r="A173" s="40"/>
      <c r="B173" s="10" t="s">
        <v>6</v>
      </c>
      <c r="C173" s="62">
        <f>SUM(C167:C172)</f>
        <v>8866267.6899999995</v>
      </c>
      <c r="D173" s="62">
        <f>SUM(D167:D172)</f>
        <v>13557065</v>
      </c>
      <c r="E173" s="62">
        <v>12969547</v>
      </c>
    </row>
    <row r="174" spans="1:6" ht="15.75" thickTop="1" x14ac:dyDescent="0.2">
      <c r="A174" s="40"/>
      <c r="B174" s="4"/>
    </row>
    <row r="175" spans="1:6" x14ac:dyDescent="0.2">
      <c r="A175" s="40"/>
      <c r="B175" s="4" t="s">
        <v>7</v>
      </c>
      <c r="C175" s="42"/>
    </row>
    <row r="176" spans="1:6" x14ac:dyDescent="0.2">
      <c r="A176" s="41" t="s">
        <v>381</v>
      </c>
      <c r="B176" s="49" t="s">
        <v>25</v>
      </c>
      <c r="C176" s="57">
        <v>5307047.13</v>
      </c>
      <c r="D176" s="57">
        <v>6693276</v>
      </c>
      <c r="E176" s="57">
        <v>6658131</v>
      </c>
    </row>
    <row r="177" spans="1:5" x14ac:dyDescent="0.2">
      <c r="A177" s="41" t="s">
        <v>52</v>
      </c>
      <c r="B177" s="50" t="s">
        <v>282</v>
      </c>
      <c r="C177" s="57">
        <v>3009463.4699999997</v>
      </c>
      <c r="D177" s="57">
        <v>4368780</v>
      </c>
      <c r="E177" s="57">
        <v>3992524</v>
      </c>
    </row>
    <row r="178" spans="1:5" x14ac:dyDescent="0.2">
      <c r="A178" s="41" t="s">
        <v>382</v>
      </c>
      <c r="B178" s="49" t="s">
        <v>220</v>
      </c>
      <c r="C178" s="57">
        <v>69987</v>
      </c>
      <c r="D178" s="57">
        <v>0</v>
      </c>
      <c r="E178" s="57">
        <v>0</v>
      </c>
    </row>
    <row r="179" spans="1:5" ht="15.75" thickBot="1" x14ac:dyDescent="0.25">
      <c r="A179" s="40" t="s">
        <v>154</v>
      </c>
      <c r="B179" s="49" t="s">
        <v>221</v>
      </c>
      <c r="C179" s="57">
        <v>479770.08999999985</v>
      </c>
      <c r="D179" s="57">
        <v>2495009</v>
      </c>
      <c r="E179" s="57">
        <v>2318892</v>
      </c>
    </row>
    <row r="180" spans="1:5" ht="17.25" thickTop="1" thickBot="1" x14ac:dyDescent="0.3">
      <c r="A180" s="40"/>
      <c r="B180" s="10" t="s">
        <v>50</v>
      </c>
      <c r="C180" s="62">
        <f>SUM(C176:C179)</f>
        <v>8866267.6899999995</v>
      </c>
      <c r="D180" s="62">
        <f>SUM(D176:D179)</f>
        <v>13557065</v>
      </c>
      <c r="E180" s="62">
        <v>12969547</v>
      </c>
    </row>
    <row r="181" spans="1:5" ht="17.25" thickTop="1" thickBot="1" x14ac:dyDescent="0.3">
      <c r="A181" s="40"/>
      <c r="B181" s="9"/>
      <c r="C181" s="58"/>
      <c r="D181" s="58"/>
      <c r="E181" s="58"/>
    </row>
    <row r="182" spans="1:5" ht="21" thickTop="1" thickBot="1" x14ac:dyDescent="0.45">
      <c r="A182" s="40"/>
      <c r="B182" s="13" t="s">
        <v>53</v>
      </c>
    </row>
    <row r="183" spans="1:5" ht="15.75" thickTop="1" x14ac:dyDescent="0.2">
      <c r="A183" s="40"/>
      <c r="B183" s="4" t="s">
        <v>2</v>
      </c>
    </row>
    <row r="184" spans="1:5" x14ac:dyDescent="0.2">
      <c r="A184" s="40" t="s">
        <v>110</v>
      </c>
      <c r="B184" s="50" t="s">
        <v>111</v>
      </c>
      <c r="C184" s="57">
        <v>11171984.85</v>
      </c>
      <c r="D184" s="57">
        <v>14134244</v>
      </c>
      <c r="E184" s="57">
        <v>13689444</v>
      </c>
    </row>
    <row r="185" spans="1:5" x14ac:dyDescent="0.2">
      <c r="A185" s="40" t="s">
        <v>112</v>
      </c>
      <c r="B185" s="50" t="s">
        <v>113</v>
      </c>
      <c r="C185" s="57">
        <v>10691835.34</v>
      </c>
      <c r="D185" s="57">
        <v>11342195</v>
      </c>
      <c r="E185" s="57">
        <v>12139276</v>
      </c>
    </row>
    <row r="186" spans="1:5" x14ac:dyDescent="0.2">
      <c r="A186" s="40" t="s">
        <v>114</v>
      </c>
      <c r="B186" s="50" t="s">
        <v>115</v>
      </c>
      <c r="C186" s="57">
        <v>177008.7</v>
      </c>
      <c r="D186" s="57">
        <v>2616000</v>
      </c>
      <c r="E186" s="57">
        <v>182543</v>
      </c>
    </row>
    <row r="187" spans="1:5" x14ac:dyDescent="0.2">
      <c r="A187" s="41" t="s">
        <v>103</v>
      </c>
      <c r="B187" s="50" t="s">
        <v>116</v>
      </c>
      <c r="C187" s="57">
        <v>2851357.92</v>
      </c>
      <c r="D187" s="57">
        <v>2272214</v>
      </c>
      <c r="E187" s="57">
        <v>2848882</v>
      </c>
    </row>
    <row r="188" spans="1:5" x14ac:dyDescent="0.2">
      <c r="A188" s="41" t="s">
        <v>341</v>
      </c>
      <c r="B188" s="49" t="s">
        <v>178</v>
      </c>
      <c r="C188" s="57">
        <v>57200.71</v>
      </c>
      <c r="D188" s="57">
        <v>62962</v>
      </c>
      <c r="E188" s="57">
        <v>86500</v>
      </c>
    </row>
    <row r="189" spans="1:5" ht="15.75" thickBot="1" x14ac:dyDescent="0.25">
      <c r="A189" s="41" t="s">
        <v>214</v>
      </c>
      <c r="B189" s="50" t="s">
        <v>106</v>
      </c>
      <c r="C189" s="57">
        <v>455972.21000000462</v>
      </c>
      <c r="D189" s="57">
        <v>428014</v>
      </c>
      <c r="E189" s="57">
        <v>3829445</v>
      </c>
    </row>
    <row r="190" spans="1:5" ht="17.25" thickTop="1" thickBot="1" x14ac:dyDescent="0.3">
      <c r="A190" s="40"/>
      <c r="B190" s="10" t="s">
        <v>6</v>
      </c>
      <c r="C190" s="62">
        <f>SUM(C184:C189)</f>
        <v>25405359.73</v>
      </c>
      <c r="D190" s="62">
        <f>SUM(D184:D189)</f>
        <v>30855629</v>
      </c>
      <c r="E190" s="62">
        <v>32776090</v>
      </c>
    </row>
    <row r="191" spans="1:5" ht="16.5" thickTop="1" x14ac:dyDescent="0.25">
      <c r="A191" s="40"/>
      <c r="B191" s="9"/>
      <c r="C191" s="58"/>
      <c r="D191" s="58"/>
      <c r="E191" s="58"/>
    </row>
    <row r="192" spans="1:5" x14ac:dyDescent="0.2">
      <c r="A192" s="40"/>
      <c r="B192" s="4" t="s">
        <v>7</v>
      </c>
    </row>
    <row r="193" spans="1:6" x14ac:dyDescent="0.2">
      <c r="A193" s="78" t="s">
        <v>54</v>
      </c>
      <c r="B193" s="49" t="s">
        <v>51</v>
      </c>
      <c r="C193" s="80">
        <v>1397814.78</v>
      </c>
      <c r="D193" s="80">
        <v>1433048</v>
      </c>
      <c r="E193" s="57">
        <v>1370980</v>
      </c>
    </row>
    <row r="194" spans="1:6" x14ac:dyDescent="0.2">
      <c r="A194" s="78"/>
      <c r="B194" s="47" t="s">
        <v>409</v>
      </c>
      <c r="C194" s="48">
        <v>883480.69</v>
      </c>
      <c r="D194" s="48">
        <v>1022903</v>
      </c>
      <c r="E194" s="48">
        <v>1035920</v>
      </c>
    </row>
    <row r="195" spans="1:6" x14ac:dyDescent="0.2">
      <c r="A195" s="78"/>
      <c r="B195" s="47" t="s">
        <v>412</v>
      </c>
      <c r="C195" s="48">
        <v>88604.479999999996</v>
      </c>
      <c r="D195" s="48">
        <v>133161</v>
      </c>
      <c r="E195" s="48">
        <v>102746</v>
      </c>
    </row>
    <row r="196" spans="1:6" x14ac:dyDescent="0.2">
      <c r="A196" s="78"/>
      <c r="B196" s="47" t="s">
        <v>410</v>
      </c>
      <c r="C196" s="48">
        <v>5544</v>
      </c>
      <c r="D196" s="48">
        <v>5544</v>
      </c>
      <c r="E196" s="48">
        <v>0</v>
      </c>
    </row>
    <row r="197" spans="1:6" x14ac:dyDescent="0.2">
      <c r="A197" s="78"/>
      <c r="B197" s="47" t="s">
        <v>411</v>
      </c>
      <c r="C197" s="48">
        <v>420185.6100000001</v>
      </c>
      <c r="D197" s="48">
        <v>271440</v>
      </c>
      <c r="E197" s="48">
        <v>232314</v>
      </c>
      <c r="F197" s="17"/>
    </row>
    <row r="198" spans="1:6" x14ac:dyDescent="0.2">
      <c r="A198" s="78" t="s">
        <v>55</v>
      </c>
      <c r="B198" s="49" t="s">
        <v>56</v>
      </c>
      <c r="C198" s="80">
        <v>3597871.92</v>
      </c>
      <c r="D198" s="80">
        <v>3794912</v>
      </c>
      <c r="E198" s="57">
        <v>3874133</v>
      </c>
      <c r="F198" s="17"/>
    </row>
    <row r="199" spans="1:6" x14ac:dyDescent="0.2">
      <c r="A199" s="78"/>
      <c r="B199" s="47" t="s">
        <v>409</v>
      </c>
      <c r="C199" s="48">
        <v>2807710.03</v>
      </c>
      <c r="D199" s="48">
        <v>3036606</v>
      </c>
      <c r="E199" s="48">
        <v>3075278</v>
      </c>
      <c r="F199" s="17"/>
    </row>
    <row r="200" spans="1:6" x14ac:dyDescent="0.2">
      <c r="A200" s="78"/>
      <c r="B200" s="47" t="s">
        <v>412</v>
      </c>
      <c r="C200" s="48">
        <v>191239.26</v>
      </c>
      <c r="D200" s="48">
        <v>256453</v>
      </c>
      <c r="E200" s="48">
        <v>220843</v>
      </c>
      <c r="F200" s="17"/>
    </row>
    <row r="201" spans="1:6" x14ac:dyDescent="0.2">
      <c r="A201" s="78"/>
      <c r="B201" s="47" t="s">
        <v>410</v>
      </c>
      <c r="C201" s="48">
        <v>10000</v>
      </c>
      <c r="D201" s="48">
        <v>0</v>
      </c>
      <c r="E201" s="48">
        <v>0</v>
      </c>
      <c r="F201" s="17"/>
    </row>
    <row r="202" spans="1:6" x14ac:dyDescent="0.2">
      <c r="A202" s="78"/>
      <c r="B202" s="47" t="s">
        <v>411</v>
      </c>
      <c r="C202" s="48">
        <v>588922.62999999989</v>
      </c>
      <c r="D202" s="48">
        <v>501853</v>
      </c>
      <c r="E202" s="48">
        <v>578012</v>
      </c>
      <c r="F202" s="17"/>
    </row>
    <row r="203" spans="1:6" x14ac:dyDescent="0.2">
      <c r="A203" s="78" t="s">
        <v>57</v>
      </c>
      <c r="B203" s="49" t="s">
        <v>467</v>
      </c>
      <c r="C203" s="80">
        <v>10581354.210000001</v>
      </c>
      <c r="D203" s="80">
        <v>12735983</v>
      </c>
      <c r="E203" s="57">
        <v>14024851</v>
      </c>
      <c r="F203" s="17"/>
    </row>
    <row r="204" spans="1:6" x14ac:dyDescent="0.2">
      <c r="A204" s="78"/>
      <c r="B204" s="47" t="s">
        <v>409</v>
      </c>
      <c r="C204" s="48">
        <v>7311295.0499999998</v>
      </c>
      <c r="D204" s="48">
        <v>9109015</v>
      </c>
      <c r="E204" s="48">
        <v>10753570</v>
      </c>
      <c r="F204" s="17"/>
    </row>
    <row r="205" spans="1:6" x14ac:dyDescent="0.2">
      <c r="A205" s="78"/>
      <c r="B205" s="47" t="s">
        <v>412</v>
      </c>
      <c r="C205" s="48">
        <v>328177.34000000003</v>
      </c>
      <c r="D205" s="48">
        <v>491648</v>
      </c>
      <c r="E205" s="48">
        <v>382653</v>
      </c>
      <c r="F205" s="17"/>
    </row>
    <row r="206" spans="1:6" x14ac:dyDescent="0.2">
      <c r="A206" s="78"/>
      <c r="B206" s="47" t="s">
        <v>410</v>
      </c>
      <c r="C206" s="48">
        <v>15134.19</v>
      </c>
      <c r="D206" s="48">
        <v>15503</v>
      </c>
      <c r="E206" s="48">
        <v>0</v>
      </c>
      <c r="F206" s="17"/>
    </row>
    <row r="207" spans="1:6" x14ac:dyDescent="0.2">
      <c r="A207" s="78"/>
      <c r="B207" s="47" t="s">
        <v>411</v>
      </c>
      <c r="C207" s="48">
        <v>2926747.6300000008</v>
      </c>
      <c r="D207" s="48">
        <v>3119817</v>
      </c>
      <c r="E207" s="48">
        <v>2888628</v>
      </c>
      <c r="F207" s="17"/>
    </row>
    <row r="208" spans="1:6" x14ac:dyDescent="0.2">
      <c r="A208" s="78" t="s">
        <v>58</v>
      </c>
      <c r="B208" s="49" t="s">
        <v>159</v>
      </c>
      <c r="C208" s="80">
        <v>1411706.77</v>
      </c>
      <c r="D208" s="80">
        <v>1657587</v>
      </c>
      <c r="E208" s="57">
        <v>1492105</v>
      </c>
      <c r="F208" s="17"/>
    </row>
    <row r="209" spans="1:6" x14ac:dyDescent="0.2">
      <c r="A209" s="78"/>
      <c r="B209" s="47" t="s">
        <v>409</v>
      </c>
      <c r="C209" s="48">
        <v>1149624.31</v>
      </c>
      <c r="D209" s="48">
        <v>1318890</v>
      </c>
      <c r="E209" s="48">
        <v>1304375</v>
      </c>
      <c r="F209" s="17"/>
    </row>
    <row r="210" spans="1:6" x14ac:dyDescent="0.2">
      <c r="A210" s="78"/>
      <c r="B210" s="47" t="s">
        <v>412</v>
      </c>
      <c r="C210" s="48">
        <v>85186.72</v>
      </c>
      <c r="D210" s="48">
        <v>114838</v>
      </c>
      <c r="E210" s="48">
        <v>94266</v>
      </c>
      <c r="F210" s="17"/>
    </row>
    <row r="211" spans="1:6" x14ac:dyDescent="0.2">
      <c r="A211" s="78"/>
      <c r="B211" s="47" t="s">
        <v>410</v>
      </c>
      <c r="C211" s="48">
        <v>0</v>
      </c>
      <c r="D211" s="48">
        <v>0</v>
      </c>
      <c r="E211" s="48">
        <v>0</v>
      </c>
      <c r="F211" s="17"/>
    </row>
    <row r="212" spans="1:6" x14ac:dyDescent="0.2">
      <c r="A212" s="78"/>
      <c r="B212" s="47" t="s">
        <v>411</v>
      </c>
      <c r="C212" s="48">
        <v>176895.74</v>
      </c>
      <c r="D212" s="48">
        <v>223859</v>
      </c>
      <c r="E212" s="48">
        <v>93464</v>
      </c>
      <c r="F212" s="17"/>
    </row>
    <row r="213" spans="1:6" x14ac:dyDescent="0.2">
      <c r="A213" s="78" t="s">
        <v>60</v>
      </c>
      <c r="B213" s="49" t="s">
        <v>468</v>
      </c>
      <c r="C213" s="80">
        <v>7798518.25</v>
      </c>
      <c r="D213" s="80">
        <v>9057370</v>
      </c>
      <c r="E213" s="57">
        <v>8454829</v>
      </c>
      <c r="F213" s="17"/>
    </row>
    <row r="214" spans="1:6" x14ac:dyDescent="0.2">
      <c r="A214" s="78"/>
      <c r="B214" s="47" t="s">
        <v>409</v>
      </c>
      <c r="C214" s="48">
        <v>1609029.45</v>
      </c>
      <c r="D214" s="48">
        <v>1983174</v>
      </c>
      <c r="E214" s="48">
        <v>1940328</v>
      </c>
      <c r="F214" s="17"/>
    </row>
    <row r="215" spans="1:6" x14ac:dyDescent="0.2">
      <c r="A215" s="78"/>
      <c r="B215" s="47" t="s">
        <v>412</v>
      </c>
      <c r="C215" s="48">
        <v>144700.29</v>
      </c>
      <c r="D215" s="48">
        <v>165869</v>
      </c>
      <c r="E215" s="48">
        <v>154521</v>
      </c>
      <c r="F215" s="17"/>
    </row>
    <row r="216" spans="1:6" x14ac:dyDescent="0.2">
      <c r="A216" s="78"/>
      <c r="B216" s="47" t="s">
        <v>410</v>
      </c>
      <c r="C216" s="48">
        <v>0</v>
      </c>
      <c r="D216" s="48">
        <v>0</v>
      </c>
      <c r="E216" s="48">
        <v>0</v>
      </c>
      <c r="F216" s="17"/>
    </row>
    <row r="217" spans="1:6" x14ac:dyDescent="0.2">
      <c r="A217" s="78"/>
      <c r="B217" s="47" t="s">
        <v>502</v>
      </c>
      <c r="C217" s="48">
        <v>5441483.9500000002</v>
      </c>
      <c r="D217" s="48">
        <v>6500000</v>
      </c>
      <c r="E217" s="48">
        <v>5800000</v>
      </c>
      <c r="F217" s="17"/>
    </row>
    <row r="218" spans="1:6" x14ac:dyDescent="0.2">
      <c r="A218" s="78"/>
      <c r="B218" s="47" t="s">
        <v>411</v>
      </c>
      <c r="C218" s="48">
        <v>603304.55999999959</v>
      </c>
      <c r="D218" s="48">
        <v>408327</v>
      </c>
      <c r="E218" s="48">
        <v>559980</v>
      </c>
    </row>
    <row r="219" spans="1:6" x14ac:dyDescent="0.2">
      <c r="A219" s="78" t="s">
        <v>66</v>
      </c>
      <c r="B219" s="49" t="s">
        <v>68</v>
      </c>
      <c r="C219" s="80">
        <v>328714.36</v>
      </c>
      <c r="D219" s="80">
        <v>424563</v>
      </c>
      <c r="E219" s="57">
        <v>440912</v>
      </c>
    </row>
    <row r="220" spans="1:6" x14ac:dyDescent="0.2">
      <c r="A220" s="78"/>
      <c r="B220" s="47" t="s">
        <v>409</v>
      </c>
      <c r="C220" s="48">
        <v>163701.95000000001</v>
      </c>
      <c r="D220" s="48">
        <v>195345</v>
      </c>
      <c r="E220" s="48">
        <v>194942</v>
      </c>
    </row>
    <row r="221" spans="1:6" x14ac:dyDescent="0.2">
      <c r="A221" s="78"/>
      <c r="B221" s="47" t="s">
        <v>412</v>
      </c>
      <c r="C221" s="48">
        <v>14299.46</v>
      </c>
      <c r="D221" s="48">
        <v>21912</v>
      </c>
      <c r="E221" s="48">
        <v>18238</v>
      </c>
    </row>
    <row r="222" spans="1:6" x14ac:dyDescent="0.2">
      <c r="A222" s="78"/>
      <c r="B222" s="47" t="s">
        <v>410</v>
      </c>
      <c r="C222" s="48">
        <v>0</v>
      </c>
      <c r="D222" s="48">
        <v>0</v>
      </c>
      <c r="E222" s="48">
        <v>0</v>
      </c>
    </row>
    <row r="223" spans="1:6" x14ac:dyDescent="0.2">
      <c r="A223" s="78"/>
      <c r="B223" s="47" t="s">
        <v>411</v>
      </c>
      <c r="C223" s="48">
        <v>150712.94999999998</v>
      </c>
      <c r="D223" s="48">
        <v>207306</v>
      </c>
      <c r="E223" s="48">
        <v>227732</v>
      </c>
    </row>
    <row r="224" spans="1:6" x14ac:dyDescent="0.2">
      <c r="A224" s="78" t="s">
        <v>67</v>
      </c>
      <c r="B224" s="49" t="s">
        <v>69</v>
      </c>
      <c r="C224" s="80">
        <v>289379.44</v>
      </c>
      <c r="D224" s="80">
        <v>386184</v>
      </c>
      <c r="E224" s="57">
        <v>398420</v>
      </c>
    </row>
    <row r="225" spans="1:5" x14ac:dyDescent="0.2">
      <c r="A225" s="78"/>
      <c r="B225" s="47" t="s">
        <v>409</v>
      </c>
      <c r="C225" s="48">
        <v>138571.57</v>
      </c>
      <c r="D225" s="48">
        <v>169859</v>
      </c>
      <c r="E225" s="48">
        <v>161234</v>
      </c>
    </row>
    <row r="226" spans="1:5" x14ac:dyDescent="0.2">
      <c r="A226" s="78"/>
      <c r="B226" s="47" t="s">
        <v>412</v>
      </c>
      <c r="C226" s="48">
        <v>9568.84</v>
      </c>
      <c r="D226" s="48">
        <v>13062</v>
      </c>
      <c r="E226" s="48">
        <v>12092</v>
      </c>
    </row>
    <row r="227" spans="1:5" x14ac:dyDescent="0.2">
      <c r="A227" s="78"/>
      <c r="B227" s="47" t="s">
        <v>410</v>
      </c>
      <c r="C227" s="48">
        <v>0</v>
      </c>
      <c r="D227" s="48">
        <v>0</v>
      </c>
      <c r="E227" s="48">
        <v>0</v>
      </c>
    </row>
    <row r="228" spans="1:5" x14ac:dyDescent="0.2">
      <c r="A228" s="78"/>
      <c r="B228" s="47" t="s">
        <v>411</v>
      </c>
      <c r="C228" s="48">
        <v>141239.03</v>
      </c>
      <c r="D228" s="48">
        <v>203263</v>
      </c>
      <c r="E228" s="48">
        <v>225094</v>
      </c>
    </row>
    <row r="229" spans="1:5" ht="15.75" thickBot="1" x14ac:dyDescent="0.25">
      <c r="A229" s="40" t="s">
        <v>242</v>
      </c>
      <c r="B229" s="49" t="s">
        <v>221</v>
      </c>
      <c r="C229" s="57">
        <v>0</v>
      </c>
      <c r="D229" s="57">
        <v>1365982</v>
      </c>
      <c r="E229" s="57">
        <v>2719860</v>
      </c>
    </row>
    <row r="230" spans="1:5" ht="17.25" thickTop="1" thickBot="1" x14ac:dyDescent="0.3">
      <c r="A230" s="40"/>
      <c r="B230" s="10" t="s">
        <v>50</v>
      </c>
      <c r="C230" s="62">
        <f>C193+C198+C203+C208+C213+C219+C224+C229</f>
        <v>25405359.73</v>
      </c>
      <c r="D230" s="62">
        <f>D193+D198+D203+D208+D213+D219+D224+D229</f>
        <v>30855629</v>
      </c>
      <c r="E230" s="62">
        <v>32776090</v>
      </c>
    </row>
    <row r="231" spans="1:5" ht="17.25" thickTop="1" thickBot="1" x14ac:dyDescent="0.3">
      <c r="A231" s="40"/>
      <c r="B231" s="9"/>
      <c r="C231" s="58"/>
      <c r="D231" s="58"/>
      <c r="E231" s="58"/>
    </row>
    <row r="232" spans="1:5" ht="21" thickTop="1" thickBot="1" x14ac:dyDescent="0.45">
      <c r="A232" s="40"/>
      <c r="B232" s="20" t="s">
        <v>311</v>
      </c>
      <c r="C232" s="42"/>
    </row>
    <row r="233" spans="1:5" ht="15.75" thickTop="1" x14ac:dyDescent="0.2">
      <c r="A233" s="40"/>
      <c r="B233" s="4" t="s">
        <v>2</v>
      </c>
    </row>
    <row r="234" spans="1:5" x14ac:dyDescent="0.2">
      <c r="A234" s="77" t="s">
        <v>177</v>
      </c>
      <c r="B234" s="50" t="s">
        <v>432</v>
      </c>
      <c r="C234" s="80">
        <v>2083470.1</v>
      </c>
      <c r="D234" s="80">
        <v>2226000</v>
      </c>
      <c r="E234" s="57">
        <v>2351000</v>
      </c>
    </row>
    <row r="235" spans="1:5" x14ac:dyDescent="0.2">
      <c r="A235" s="77" t="s">
        <v>436</v>
      </c>
      <c r="B235" s="50" t="s">
        <v>433</v>
      </c>
      <c r="C235" s="80">
        <v>23959906.120000001</v>
      </c>
      <c r="D235" s="80">
        <v>25599000</v>
      </c>
      <c r="E235" s="57">
        <v>27036500</v>
      </c>
    </row>
    <row r="236" spans="1:5" x14ac:dyDescent="0.2">
      <c r="A236" s="78" t="s">
        <v>444</v>
      </c>
      <c r="B236" s="50" t="s">
        <v>434</v>
      </c>
      <c r="C236" s="80">
        <v>21699860.100000001</v>
      </c>
      <c r="D236" s="80">
        <v>23199000</v>
      </c>
      <c r="E236" s="57">
        <v>24500000</v>
      </c>
    </row>
    <row r="237" spans="1:5" x14ac:dyDescent="0.2">
      <c r="A237" s="78" t="s">
        <v>437</v>
      </c>
      <c r="B237" s="50" t="s">
        <v>435</v>
      </c>
      <c r="C237" s="80">
        <v>21700457.670000002</v>
      </c>
      <c r="D237" s="80">
        <v>23199000</v>
      </c>
      <c r="E237" s="57">
        <v>24500000</v>
      </c>
    </row>
    <row r="238" spans="1:5" x14ac:dyDescent="0.2">
      <c r="A238" s="78" t="s">
        <v>503</v>
      </c>
      <c r="B238" s="50" t="s">
        <v>504</v>
      </c>
      <c r="C238" s="80">
        <v>0</v>
      </c>
      <c r="D238" s="80">
        <v>0</v>
      </c>
      <c r="E238" s="57">
        <v>5000000</v>
      </c>
    </row>
    <row r="239" spans="1:5" x14ac:dyDescent="0.2">
      <c r="A239" s="77" t="s">
        <v>505</v>
      </c>
      <c r="B239" s="50" t="s">
        <v>506</v>
      </c>
      <c r="C239" s="80">
        <v>0</v>
      </c>
      <c r="D239" s="80">
        <v>0</v>
      </c>
      <c r="E239" s="57">
        <v>19500000</v>
      </c>
    </row>
    <row r="240" spans="1:5" x14ac:dyDescent="0.2">
      <c r="A240" s="78" t="s">
        <v>310</v>
      </c>
      <c r="B240" s="50" t="s">
        <v>312</v>
      </c>
      <c r="C240" s="80">
        <v>3294213.81</v>
      </c>
      <c r="D240" s="80">
        <v>4206934</v>
      </c>
      <c r="E240" s="57">
        <v>3800000</v>
      </c>
    </row>
    <row r="241" spans="1:6" x14ac:dyDescent="0.2">
      <c r="A241" s="77" t="s">
        <v>110</v>
      </c>
      <c r="B241" s="50" t="s">
        <v>118</v>
      </c>
      <c r="C241" s="80">
        <v>3300000</v>
      </c>
      <c r="D241" s="80">
        <v>0</v>
      </c>
      <c r="E241" s="57">
        <v>0</v>
      </c>
    </row>
    <row r="242" spans="1:6" x14ac:dyDescent="0.2">
      <c r="A242" s="78" t="s">
        <v>445</v>
      </c>
      <c r="B242" s="50" t="s">
        <v>271</v>
      </c>
      <c r="C242" s="80">
        <v>4836035.5</v>
      </c>
      <c r="D242" s="80">
        <v>4500000</v>
      </c>
      <c r="E242" s="57">
        <v>4700000</v>
      </c>
    </row>
    <row r="243" spans="1:6" x14ac:dyDescent="0.2">
      <c r="A243" s="78" t="s">
        <v>112</v>
      </c>
      <c r="B243" s="50" t="s">
        <v>113</v>
      </c>
      <c r="C243" s="80">
        <v>79745.47</v>
      </c>
      <c r="D243" s="80">
        <v>0</v>
      </c>
      <c r="E243" s="57">
        <v>0</v>
      </c>
    </row>
    <row r="244" spans="1:6" x14ac:dyDescent="0.2">
      <c r="A244" s="77" t="s">
        <v>114</v>
      </c>
      <c r="B244" s="50" t="s">
        <v>115</v>
      </c>
      <c r="C244" s="80">
        <v>2571432.63</v>
      </c>
      <c r="D244" s="80">
        <v>1737736</v>
      </c>
      <c r="E244" s="57">
        <v>1645000</v>
      </c>
    </row>
    <row r="245" spans="1:6" x14ac:dyDescent="0.2">
      <c r="A245" s="77" t="s">
        <v>452</v>
      </c>
      <c r="B245" s="53" t="s">
        <v>453</v>
      </c>
      <c r="C245" s="81">
        <v>0</v>
      </c>
      <c r="D245" s="81">
        <v>81000000</v>
      </c>
      <c r="E245" s="57">
        <v>0</v>
      </c>
    </row>
    <row r="246" spans="1:6" x14ac:dyDescent="0.2">
      <c r="A246" s="78" t="s">
        <v>103</v>
      </c>
      <c r="B246" s="50" t="s">
        <v>116</v>
      </c>
      <c r="C246" s="81">
        <v>0</v>
      </c>
      <c r="D246" s="81">
        <v>0</v>
      </c>
      <c r="E246" s="57">
        <v>0</v>
      </c>
    </row>
    <row r="247" spans="1:6" ht="15.75" thickBot="1" x14ac:dyDescent="0.25">
      <c r="A247" s="78" t="s">
        <v>214</v>
      </c>
      <c r="B247" s="53" t="s">
        <v>106</v>
      </c>
      <c r="C247" s="82">
        <v>25178860.909999996</v>
      </c>
      <c r="D247" s="82">
        <v>76223430</v>
      </c>
      <c r="E247" s="57">
        <v>70126703</v>
      </c>
    </row>
    <row r="248" spans="1:6" ht="17.25" thickTop="1" thickBot="1" x14ac:dyDescent="0.3">
      <c r="A248" s="40"/>
      <c r="B248" s="10" t="s">
        <v>6</v>
      </c>
      <c r="C248" s="30">
        <f>SUM(C234:C247)</f>
        <v>108703982.31</v>
      </c>
      <c r="D248" s="30">
        <f>SUM(D234:D247)</f>
        <v>241891100</v>
      </c>
      <c r="E248" s="30">
        <v>183159203</v>
      </c>
    </row>
    <row r="249" spans="1:6" ht="16.5" thickTop="1" x14ac:dyDescent="0.25">
      <c r="A249" s="40"/>
      <c r="B249" s="9"/>
      <c r="C249" s="31"/>
      <c r="D249" s="31"/>
      <c r="E249" s="31"/>
    </row>
    <row r="250" spans="1:6" x14ac:dyDescent="0.2">
      <c r="A250" s="78" t="s">
        <v>227</v>
      </c>
      <c r="B250" s="49" t="s">
        <v>319</v>
      </c>
      <c r="C250" s="80">
        <v>6762704.8200000003</v>
      </c>
      <c r="D250" s="80">
        <v>4317670</v>
      </c>
      <c r="E250" s="57">
        <v>3800000</v>
      </c>
    </row>
    <row r="251" spans="1:6" x14ac:dyDescent="0.2">
      <c r="A251" s="78"/>
      <c r="B251" s="47" t="s">
        <v>409</v>
      </c>
      <c r="C251" s="48">
        <v>1152870.68</v>
      </c>
      <c r="D251" s="48">
        <v>1126698</v>
      </c>
      <c r="E251" s="48">
        <v>515090</v>
      </c>
    </row>
    <row r="252" spans="1:6" x14ac:dyDescent="0.2">
      <c r="A252" s="78"/>
      <c r="B252" s="47" t="s">
        <v>412</v>
      </c>
      <c r="C252" s="48">
        <v>1615381.2</v>
      </c>
      <c r="D252" s="48">
        <v>1871052</v>
      </c>
      <c r="E252" s="48">
        <v>2427942</v>
      </c>
    </row>
    <row r="253" spans="1:6" x14ac:dyDescent="0.2">
      <c r="A253" s="78"/>
      <c r="B253" s="47" t="s">
        <v>484</v>
      </c>
      <c r="C253" s="48">
        <v>3306904.61</v>
      </c>
      <c r="D253" s="48">
        <v>0</v>
      </c>
      <c r="E253" s="48">
        <v>0</v>
      </c>
    </row>
    <row r="254" spans="1:6" x14ac:dyDescent="0.2">
      <c r="A254" s="78"/>
      <c r="B254" s="47" t="s">
        <v>411</v>
      </c>
      <c r="C254" s="48">
        <v>687548.33000000007</v>
      </c>
      <c r="D254" s="48">
        <v>1319920</v>
      </c>
      <c r="E254" s="48">
        <v>856968</v>
      </c>
      <c r="F254" s="17"/>
    </row>
    <row r="255" spans="1:6" x14ac:dyDescent="0.2">
      <c r="A255" s="78" t="s">
        <v>272</v>
      </c>
      <c r="B255" s="49" t="s">
        <v>438</v>
      </c>
      <c r="C255" s="80">
        <v>0</v>
      </c>
      <c r="D255" s="80">
        <v>0</v>
      </c>
      <c r="E255" s="57">
        <v>0</v>
      </c>
      <c r="F255" s="17"/>
    </row>
    <row r="256" spans="1:6" x14ac:dyDescent="0.2">
      <c r="A256" s="78" t="s">
        <v>443</v>
      </c>
      <c r="B256" s="50" t="s">
        <v>442</v>
      </c>
      <c r="C256" s="80">
        <v>23959906.120000001</v>
      </c>
      <c r="D256" s="80">
        <v>25599000</v>
      </c>
      <c r="E256" s="57">
        <v>27036500</v>
      </c>
      <c r="F256" s="17"/>
    </row>
    <row r="257" spans="1:6" x14ac:dyDescent="0.2">
      <c r="A257" s="78" t="s">
        <v>273</v>
      </c>
      <c r="B257" s="50" t="s">
        <v>439</v>
      </c>
      <c r="C257" s="80">
        <v>9599446.5600000005</v>
      </c>
      <c r="D257" s="80">
        <v>77580211</v>
      </c>
      <c r="E257" s="57">
        <v>82714286</v>
      </c>
      <c r="F257" s="17"/>
    </row>
    <row r="258" spans="1:6" x14ac:dyDescent="0.2">
      <c r="A258" s="78" t="s">
        <v>274</v>
      </c>
      <c r="B258" s="50" t="s">
        <v>275</v>
      </c>
      <c r="C258" s="80">
        <v>3464486.56</v>
      </c>
      <c r="D258" s="80">
        <v>16002481</v>
      </c>
      <c r="E258" s="57">
        <v>9359987</v>
      </c>
      <c r="F258" s="17"/>
    </row>
    <row r="259" spans="1:6" x14ac:dyDescent="0.2">
      <c r="A259" s="78" t="s">
        <v>276</v>
      </c>
      <c r="B259" s="50" t="s">
        <v>440</v>
      </c>
      <c r="C259" s="80">
        <v>28963981.809999999</v>
      </c>
      <c r="D259" s="80">
        <v>81000000</v>
      </c>
      <c r="E259" s="57">
        <v>0</v>
      </c>
      <c r="F259" s="17"/>
    </row>
    <row r="260" spans="1:6" x14ac:dyDescent="0.2">
      <c r="A260" s="78" t="s">
        <v>507</v>
      </c>
      <c r="B260" s="49" t="s">
        <v>508</v>
      </c>
      <c r="C260" s="80">
        <v>0</v>
      </c>
      <c r="D260" s="80">
        <v>0</v>
      </c>
      <c r="E260" s="57">
        <v>5000000</v>
      </c>
    </row>
    <row r="261" spans="1:6" x14ac:dyDescent="0.2">
      <c r="A261" s="78" t="s">
        <v>509</v>
      </c>
      <c r="B261" s="50" t="s">
        <v>510</v>
      </c>
      <c r="C261" s="80">
        <v>0</v>
      </c>
      <c r="D261" s="80">
        <v>0</v>
      </c>
      <c r="E261" s="57">
        <v>19500000</v>
      </c>
    </row>
    <row r="262" spans="1:6" x14ac:dyDescent="0.2">
      <c r="A262" s="78" t="s">
        <v>441</v>
      </c>
      <c r="B262" s="50" t="s">
        <v>442</v>
      </c>
      <c r="C262" s="80">
        <v>21700457.670000002</v>
      </c>
      <c r="D262" s="80">
        <v>23199000</v>
      </c>
      <c r="E262" s="57">
        <v>24500000</v>
      </c>
    </row>
    <row r="263" spans="1:6" x14ac:dyDescent="0.2">
      <c r="A263" s="77" t="s">
        <v>277</v>
      </c>
      <c r="B263" s="50" t="s">
        <v>158</v>
      </c>
      <c r="C263" s="80">
        <v>14252998.77</v>
      </c>
      <c r="D263" s="80">
        <v>14192738</v>
      </c>
      <c r="E263" s="57">
        <v>11248430</v>
      </c>
    </row>
    <row r="264" spans="1:6" ht="15.75" thickBot="1" x14ac:dyDescent="0.25">
      <c r="A264" s="77" t="s">
        <v>278</v>
      </c>
      <c r="B264" s="53" t="s">
        <v>221</v>
      </c>
      <c r="C264" s="80">
        <v>0</v>
      </c>
      <c r="D264" s="80">
        <v>0</v>
      </c>
      <c r="E264" s="57">
        <v>0</v>
      </c>
    </row>
    <row r="265" spans="1:6" ht="17.25" thickTop="1" thickBot="1" x14ac:dyDescent="0.3">
      <c r="A265" s="40"/>
      <c r="B265" s="10" t="s">
        <v>50</v>
      </c>
      <c r="C265" s="61">
        <f>C250+SUM(C255:C264)</f>
        <v>108703982.31</v>
      </c>
      <c r="D265" s="61">
        <f>D250+SUM(D255:D264)</f>
        <v>241891100</v>
      </c>
      <c r="E265" s="61">
        <v>183159203</v>
      </c>
    </row>
    <row r="266" spans="1:6" ht="17.25" thickTop="1" thickBot="1" x14ac:dyDescent="0.3">
      <c r="A266" s="40"/>
      <c r="B266" s="9"/>
      <c r="C266" s="72"/>
      <c r="D266" s="72"/>
      <c r="E266" s="72"/>
    </row>
    <row r="267" spans="1:6" ht="21" thickTop="1" thickBot="1" x14ac:dyDescent="0.45">
      <c r="A267" s="40"/>
      <c r="B267" s="20" t="s">
        <v>313</v>
      </c>
    </row>
    <row r="268" spans="1:6" ht="15.75" thickTop="1" x14ac:dyDescent="0.2">
      <c r="A268" s="40"/>
      <c r="B268" s="4" t="s">
        <v>2</v>
      </c>
    </row>
    <row r="269" spans="1:6" x14ac:dyDescent="0.2">
      <c r="A269" s="78" t="s">
        <v>421</v>
      </c>
      <c r="B269" s="50" t="s">
        <v>422</v>
      </c>
      <c r="C269" s="79">
        <v>2187411.38</v>
      </c>
      <c r="D269" s="79">
        <v>4000000</v>
      </c>
      <c r="E269" s="54" t="e">
        <f>#REF!+#REF!</f>
        <v>#REF!</v>
      </c>
    </row>
    <row r="270" spans="1:6" x14ac:dyDescent="0.2">
      <c r="A270" s="77" t="s">
        <v>110</v>
      </c>
      <c r="B270" s="50" t="s">
        <v>429</v>
      </c>
      <c r="C270" s="79">
        <v>0</v>
      </c>
      <c r="D270" s="79">
        <v>1582126</v>
      </c>
      <c r="E270" s="54">
        <v>5000000</v>
      </c>
    </row>
    <row r="271" spans="1:6" x14ac:dyDescent="0.2">
      <c r="A271" s="77" t="s">
        <v>110</v>
      </c>
      <c r="B271" s="50" t="s">
        <v>342</v>
      </c>
      <c r="C271" s="79">
        <v>1452901.18</v>
      </c>
      <c r="D271" s="79">
        <v>3058626</v>
      </c>
      <c r="E271" s="54">
        <v>3100000</v>
      </c>
    </row>
    <row r="272" spans="1:6" x14ac:dyDescent="0.2">
      <c r="A272" s="77" t="s">
        <v>110</v>
      </c>
      <c r="B272" s="50" t="s">
        <v>344</v>
      </c>
      <c r="C272" s="79">
        <v>0</v>
      </c>
      <c r="D272" s="79">
        <v>43503</v>
      </c>
      <c r="E272" s="54">
        <v>150000</v>
      </c>
    </row>
    <row r="273" spans="1:5" x14ac:dyDescent="0.2">
      <c r="A273" s="77" t="s">
        <v>110</v>
      </c>
      <c r="B273" s="50" t="s">
        <v>317</v>
      </c>
      <c r="C273" s="79">
        <v>1000</v>
      </c>
      <c r="D273" s="79">
        <v>5000</v>
      </c>
      <c r="E273" s="54">
        <v>10000</v>
      </c>
    </row>
    <row r="274" spans="1:5" x14ac:dyDescent="0.2">
      <c r="A274" s="77" t="s">
        <v>110</v>
      </c>
      <c r="B274" s="50" t="s">
        <v>316</v>
      </c>
      <c r="C274" s="79">
        <v>68569.17</v>
      </c>
      <c r="D274" s="79">
        <v>74735</v>
      </c>
      <c r="E274" s="54">
        <v>68569</v>
      </c>
    </row>
    <row r="275" spans="1:5" x14ac:dyDescent="0.2">
      <c r="A275" s="77" t="s">
        <v>110</v>
      </c>
      <c r="B275" s="50" t="s">
        <v>511</v>
      </c>
      <c r="C275" s="79">
        <v>160540</v>
      </c>
      <c r="D275" s="79">
        <v>1824885</v>
      </c>
      <c r="E275" s="54">
        <v>1025000</v>
      </c>
    </row>
    <row r="276" spans="1:5" x14ac:dyDescent="0.2">
      <c r="A276" s="77" t="s">
        <v>110</v>
      </c>
      <c r="B276" s="50" t="s">
        <v>463</v>
      </c>
      <c r="C276" s="79">
        <v>674673.62</v>
      </c>
      <c r="D276" s="79">
        <v>2671163</v>
      </c>
      <c r="E276" s="54">
        <v>2835676</v>
      </c>
    </row>
    <row r="277" spans="1:5" x14ac:dyDescent="0.2">
      <c r="A277" s="77" t="s">
        <v>110</v>
      </c>
      <c r="B277" s="50" t="s">
        <v>343</v>
      </c>
      <c r="C277" s="79">
        <v>335950.2</v>
      </c>
      <c r="D277" s="79">
        <v>50000</v>
      </c>
      <c r="E277" s="54">
        <v>162955</v>
      </c>
    </row>
    <row r="278" spans="1:5" x14ac:dyDescent="0.2">
      <c r="A278" s="77" t="s">
        <v>110</v>
      </c>
      <c r="B278" s="50" t="s">
        <v>318</v>
      </c>
      <c r="C278" s="79">
        <v>2166059.79</v>
      </c>
      <c r="D278" s="79">
        <v>1653748</v>
      </c>
      <c r="E278" s="54">
        <v>19000000</v>
      </c>
    </row>
    <row r="279" spans="1:5" x14ac:dyDescent="0.2">
      <c r="A279" s="77" t="s">
        <v>110</v>
      </c>
      <c r="B279" s="50" t="s">
        <v>423</v>
      </c>
      <c r="C279" s="79">
        <v>10040</v>
      </c>
      <c r="D279" s="79">
        <v>18000</v>
      </c>
      <c r="E279" s="54">
        <v>15000</v>
      </c>
    </row>
    <row r="280" spans="1:5" x14ac:dyDescent="0.2">
      <c r="A280" s="77" t="s">
        <v>110</v>
      </c>
      <c r="B280" s="50" t="s">
        <v>512</v>
      </c>
      <c r="C280" s="79">
        <v>613814.82999999996</v>
      </c>
      <c r="D280" s="79">
        <v>1933743</v>
      </c>
      <c r="E280" s="54">
        <v>2500000</v>
      </c>
    </row>
    <row r="281" spans="1:5" x14ac:dyDescent="0.2">
      <c r="A281" s="77" t="s">
        <v>112</v>
      </c>
      <c r="B281" s="50" t="s">
        <v>513</v>
      </c>
      <c r="C281" s="79">
        <v>0</v>
      </c>
      <c r="D281" s="79">
        <v>0</v>
      </c>
      <c r="E281" s="54">
        <v>10000</v>
      </c>
    </row>
    <row r="282" spans="1:5" x14ac:dyDescent="0.2">
      <c r="A282" s="77" t="s">
        <v>112</v>
      </c>
      <c r="B282" s="50" t="s">
        <v>345</v>
      </c>
      <c r="C282" s="79">
        <v>20845.52</v>
      </c>
      <c r="D282" s="80">
        <v>105587</v>
      </c>
      <c r="E282" s="54">
        <v>119845</v>
      </c>
    </row>
    <row r="283" spans="1:5" x14ac:dyDescent="0.2">
      <c r="A283" s="77" t="s">
        <v>112</v>
      </c>
      <c r="B283" s="50" t="s">
        <v>514</v>
      </c>
      <c r="C283" s="79">
        <v>1944352.8</v>
      </c>
      <c r="D283" s="80">
        <v>1564187</v>
      </c>
      <c r="E283" s="54">
        <v>1632957</v>
      </c>
    </row>
    <row r="284" spans="1:5" x14ac:dyDescent="0.2">
      <c r="A284" s="77" t="s">
        <v>112</v>
      </c>
      <c r="B284" s="50" t="s">
        <v>346</v>
      </c>
      <c r="C284" s="79">
        <v>233011.32</v>
      </c>
      <c r="D284" s="80">
        <v>3008752</v>
      </c>
      <c r="E284" s="54">
        <v>785000</v>
      </c>
    </row>
    <row r="285" spans="1:5" x14ac:dyDescent="0.2">
      <c r="A285" s="77" t="s">
        <v>425</v>
      </c>
      <c r="B285" s="50" t="s">
        <v>408</v>
      </c>
      <c r="C285" s="79">
        <v>1897822.51</v>
      </c>
      <c r="D285" s="80">
        <v>2500000</v>
      </c>
      <c r="E285" s="54">
        <v>2500000</v>
      </c>
    </row>
    <row r="286" spans="1:5" x14ac:dyDescent="0.2">
      <c r="A286" s="78" t="s">
        <v>256</v>
      </c>
      <c r="B286" s="50" t="s">
        <v>347</v>
      </c>
      <c r="C286" s="79">
        <v>8031.35</v>
      </c>
      <c r="D286" s="80">
        <v>4500</v>
      </c>
      <c r="E286" s="54">
        <v>8031</v>
      </c>
    </row>
    <row r="287" spans="1:5" x14ac:dyDescent="0.2">
      <c r="A287" s="78" t="s">
        <v>455</v>
      </c>
      <c r="B287" s="50" t="s">
        <v>456</v>
      </c>
      <c r="C287" s="79">
        <v>6716.76</v>
      </c>
      <c r="D287" s="80">
        <v>0</v>
      </c>
      <c r="E287" s="54">
        <v>0</v>
      </c>
    </row>
    <row r="288" spans="1:5" x14ac:dyDescent="0.2">
      <c r="A288" s="78" t="s">
        <v>479</v>
      </c>
      <c r="B288" s="53" t="s">
        <v>115</v>
      </c>
      <c r="C288" s="79">
        <v>26800</v>
      </c>
      <c r="D288" s="81">
        <v>64868</v>
      </c>
      <c r="E288" s="54">
        <v>0</v>
      </c>
    </row>
    <row r="289" spans="1:6" x14ac:dyDescent="0.2">
      <c r="A289" s="78" t="s">
        <v>169</v>
      </c>
      <c r="B289" s="53" t="s">
        <v>515</v>
      </c>
      <c r="C289" s="79">
        <v>11854.08</v>
      </c>
      <c r="D289" s="81">
        <v>13171</v>
      </c>
      <c r="E289" s="54">
        <v>12500</v>
      </c>
    </row>
    <row r="290" spans="1:6" x14ac:dyDescent="0.2">
      <c r="A290" s="78" t="s">
        <v>384</v>
      </c>
      <c r="B290" s="53" t="s">
        <v>516</v>
      </c>
      <c r="C290" s="79">
        <v>177014.25</v>
      </c>
      <c r="D290" s="81">
        <v>170100</v>
      </c>
      <c r="E290" s="54">
        <v>179553</v>
      </c>
    </row>
    <row r="291" spans="1:6" x14ac:dyDescent="0.2">
      <c r="A291" s="78" t="s">
        <v>430</v>
      </c>
      <c r="B291" s="53" t="s">
        <v>517</v>
      </c>
      <c r="C291" s="79">
        <v>0</v>
      </c>
      <c r="D291" s="81">
        <v>0</v>
      </c>
      <c r="E291" s="54">
        <v>0</v>
      </c>
    </row>
    <row r="292" spans="1:6" ht="15.75" thickBot="1" x14ac:dyDescent="0.25">
      <c r="A292" s="78" t="s">
        <v>457</v>
      </c>
      <c r="B292" s="53" t="s">
        <v>518</v>
      </c>
      <c r="C292" s="79">
        <v>0</v>
      </c>
      <c r="D292" s="81">
        <v>5500</v>
      </c>
      <c r="E292" s="71">
        <v>0</v>
      </c>
    </row>
    <row r="293" spans="1:6" ht="17.25" thickTop="1" thickBot="1" x14ac:dyDescent="0.3">
      <c r="A293" s="40"/>
      <c r="B293" s="10" t="s">
        <v>6</v>
      </c>
      <c r="C293" s="30">
        <f>SUM(C269:C292)</f>
        <v>11997408.76</v>
      </c>
      <c r="D293" s="30">
        <f>SUM(D269:D292)</f>
        <v>24352194</v>
      </c>
      <c r="E293" s="30">
        <v>43115086</v>
      </c>
    </row>
    <row r="294" spans="1:6" ht="16.5" thickTop="1" x14ac:dyDescent="0.25">
      <c r="A294" s="40"/>
      <c r="B294" s="9"/>
      <c r="C294" s="31"/>
      <c r="D294" s="31"/>
      <c r="E294" s="31"/>
    </row>
    <row r="295" spans="1:6" x14ac:dyDescent="0.2">
      <c r="A295" s="78" t="s">
        <v>308</v>
      </c>
      <c r="B295" s="49" t="s">
        <v>309</v>
      </c>
      <c r="C295" s="80">
        <v>1452901.1800000006</v>
      </c>
      <c r="D295" s="80">
        <v>3058626</v>
      </c>
      <c r="E295" s="54">
        <v>3100000</v>
      </c>
    </row>
    <row r="296" spans="1:6" x14ac:dyDescent="0.2">
      <c r="A296" s="78" t="s">
        <v>308</v>
      </c>
      <c r="B296" s="50" t="s">
        <v>431</v>
      </c>
      <c r="C296" s="80">
        <v>0</v>
      </c>
      <c r="D296" s="80">
        <v>1582126</v>
      </c>
      <c r="E296" s="54">
        <v>5000000</v>
      </c>
    </row>
    <row r="297" spans="1:6" x14ac:dyDescent="0.2">
      <c r="A297" s="78" t="s">
        <v>424</v>
      </c>
      <c r="B297" s="50" t="s">
        <v>426</v>
      </c>
      <c r="C297" s="80">
        <v>1897822.51</v>
      </c>
      <c r="D297" s="80">
        <v>2500000</v>
      </c>
      <c r="E297" s="54">
        <v>2500000</v>
      </c>
    </row>
    <row r="298" spans="1:6" x14ac:dyDescent="0.2">
      <c r="A298" s="78" t="s">
        <v>424</v>
      </c>
      <c r="B298" s="50" t="s">
        <v>427</v>
      </c>
      <c r="C298" s="80">
        <v>2187411.38</v>
      </c>
      <c r="D298" s="80">
        <v>4000000</v>
      </c>
      <c r="E298" s="54">
        <v>4000000</v>
      </c>
    </row>
    <row r="299" spans="1:6" x14ac:dyDescent="0.2">
      <c r="A299" s="78" t="s">
        <v>24</v>
      </c>
      <c r="B299" s="50" t="s">
        <v>361</v>
      </c>
      <c r="C299" s="80">
        <v>1000</v>
      </c>
      <c r="D299" s="80">
        <v>5000</v>
      </c>
      <c r="E299" s="54">
        <v>10000</v>
      </c>
    </row>
    <row r="300" spans="1:6" x14ac:dyDescent="0.2">
      <c r="A300" s="77" t="s">
        <v>235</v>
      </c>
      <c r="B300" s="50" t="s">
        <v>306</v>
      </c>
      <c r="C300" s="80">
        <v>88454.6</v>
      </c>
      <c r="D300" s="80">
        <v>92406</v>
      </c>
      <c r="E300" s="54">
        <v>99100</v>
      </c>
    </row>
    <row r="301" spans="1:6" x14ac:dyDescent="0.2">
      <c r="A301" s="78" t="s">
        <v>526</v>
      </c>
      <c r="B301" s="50" t="s">
        <v>367</v>
      </c>
      <c r="C301" s="80">
        <v>0</v>
      </c>
      <c r="D301" s="80">
        <v>49003</v>
      </c>
      <c r="E301" s="54">
        <v>150000</v>
      </c>
    </row>
    <row r="302" spans="1:6" x14ac:dyDescent="0.2">
      <c r="A302" s="78" t="s">
        <v>39</v>
      </c>
      <c r="B302" s="50" t="s">
        <v>519</v>
      </c>
      <c r="C302" s="80">
        <v>613814.82999999996</v>
      </c>
      <c r="D302" s="80">
        <v>1933743</v>
      </c>
      <c r="E302" s="54">
        <v>2500000</v>
      </c>
    </row>
    <row r="303" spans="1:6" x14ac:dyDescent="0.2">
      <c r="A303" s="78" t="s">
        <v>41</v>
      </c>
      <c r="B303" s="50" t="s">
        <v>520</v>
      </c>
      <c r="C303" s="80">
        <v>160540</v>
      </c>
      <c r="D303" s="80">
        <v>1889753</v>
      </c>
      <c r="E303" s="54">
        <v>1025000</v>
      </c>
    </row>
    <row r="304" spans="1:6" x14ac:dyDescent="0.2">
      <c r="A304" s="77" t="s">
        <v>458</v>
      </c>
      <c r="B304" s="50" t="s">
        <v>307</v>
      </c>
      <c r="C304" s="80">
        <v>879250.15000000014</v>
      </c>
      <c r="D304" s="80">
        <v>2946850</v>
      </c>
      <c r="E304" s="54">
        <v>3135074</v>
      </c>
      <c r="F304" s="17"/>
    </row>
    <row r="305" spans="1:6" x14ac:dyDescent="0.2">
      <c r="A305" s="77" t="s">
        <v>348</v>
      </c>
      <c r="B305" s="50" t="s">
        <v>383</v>
      </c>
      <c r="C305" s="80">
        <v>2146813.25</v>
      </c>
      <c r="D305" s="80">
        <v>1578727</v>
      </c>
      <c r="E305" s="54">
        <v>1760636</v>
      </c>
      <c r="F305" s="17"/>
    </row>
    <row r="306" spans="1:6" x14ac:dyDescent="0.2">
      <c r="A306" s="77"/>
      <c r="B306" s="47" t="s">
        <v>414</v>
      </c>
      <c r="C306" s="48">
        <v>735489.99000000011</v>
      </c>
      <c r="D306" s="48">
        <v>705882</v>
      </c>
      <c r="E306" s="48">
        <v>732277</v>
      </c>
      <c r="F306" s="17"/>
    </row>
    <row r="307" spans="1:6" x14ac:dyDescent="0.2">
      <c r="A307" s="77"/>
      <c r="B307" s="47" t="s">
        <v>415</v>
      </c>
      <c r="C307" s="48">
        <v>748216.95</v>
      </c>
      <c r="D307" s="48">
        <v>435000</v>
      </c>
      <c r="E307" s="48">
        <v>460000</v>
      </c>
      <c r="F307" s="17"/>
    </row>
    <row r="308" spans="1:6" x14ac:dyDescent="0.2">
      <c r="A308" s="77"/>
      <c r="B308" s="47" t="s">
        <v>412</v>
      </c>
      <c r="C308" s="48">
        <v>263591.69</v>
      </c>
      <c r="D308" s="48">
        <v>145935</v>
      </c>
      <c r="E308" s="48">
        <v>211559</v>
      </c>
      <c r="F308" s="17"/>
    </row>
    <row r="309" spans="1:6" x14ac:dyDescent="0.2">
      <c r="A309" s="77"/>
      <c r="B309" s="47" t="s">
        <v>410</v>
      </c>
      <c r="C309" s="48">
        <v>0</v>
      </c>
      <c r="D309" s="48">
        <v>0</v>
      </c>
      <c r="E309" s="48">
        <v>112955</v>
      </c>
      <c r="F309" s="17"/>
    </row>
    <row r="310" spans="1:6" x14ac:dyDescent="0.2">
      <c r="A310" s="77"/>
      <c r="B310" s="47" t="s">
        <v>411</v>
      </c>
      <c r="C310" s="48">
        <v>399514.62000000011</v>
      </c>
      <c r="D310" s="48">
        <v>291910</v>
      </c>
      <c r="E310" s="48">
        <v>243845</v>
      </c>
    </row>
    <row r="311" spans="1:6" x14ac:dyDescent="0.2">
      <c r="A311" s="78" t="s">
        <v>59</v>
      </c>
      <c r="B311" s="50" t="s">
        <v>428</v>
      </c>
      <c r="C311" s="80">
        <v>10040</v>
      </c>
      <c r="D311" s="80">
        <v>18000</v>
      </c>
      <c r="E311" s="57">
        <v>15000</v>
      </c>
    </row>
    <row r="312" spans="1:6" x14ac:dyDescent="0.2">
      <c r="A312" s="78" t="s">
        <v>469</v>
      </c>
      <c r="B312" s="50" t="s">
        <v>314</v>
      </c>
      <c r="C312" s="80">
        <v>2425871.11</v>
      </c>
      <c r="D312" s="80">
        <v>4662500</v>
      </c>
      <c r="E312" s="54">
        <v>19785000</v>
      </c>
    </row>
    <row r="313" spans="1:6" x14ac:dyDescent="0.2">
      <c r="A313" s="78" t="s">
        <v>488</v>
      </c>
      <c r="B313" s="50" t="s">
        <v>124</v>
      </c>
      <c r="C313" s="80">
        <v>133489.75</v>
      </c>
      <c r="D313" s="80">
        <v>35460</v>
      </c>
      <c r="E313" s="54">
        <v>35276</v>
      </c>
    </row>
    <row r="314" spans="1:6" ht="15.75" thickBot="1" x14ac:dyDescent="0.25">
      <c r="A314" s="78" t="s">
        <v>480</v>
      </c>
      <c r="B314" s="50" t="s">
        <v>221</v>
      </c>
      <c r="C314" s="80">
        <v>0</v>
      </c>
      <c r="D314" s="80">
        <v>0</v>
      </c>
      <c r="E314" s="57">
        <v>0</v>
      </c>
    </row>
    <row r="315" spans="1:6" ht="17.25" thickTop="1" thickBot="1" x14ac:dyDescent="0.3">
      <c r="A315" s="40"/>
      <c r="B315" s="10" t="s">
        <v>50</v>
      </c>
      <c r="C315" s="61">
        <f>SUM(C295:C305)+SUM(C311:C314)</f>
        <v>11997408.76</v>
      </c>
      <c r="D315" s="61">
        <f t="shared" ref="D315" si="1">SUM(D295:D305)+SUM(D311:D314)</f>
        <v>24352194</v>
      </c>
      <c r="E315" s="61">
        <v>43115086</v>
      </c>
    </row>
    <row r="316" spans="1:6" ht="17.25" thickTop="1" thickBot="1" x14ac:dyDescent="0.3">
      <c r="A316" s="40"/>
      <c r="B316" s="9"/>
      <c r="C316" s="72"/>
      <c r="D316" s="72"/>
      <c r="E316" s="72"/>
    </row>
    <row r="317" spans="1:6" ht="21" thickTop="1" thickBot="1" x14ac:dyDescent="0.45">
      <c r="A317" s="40"/>
      <c r="B317" s="20" t="s">
        <v>65</v>
      </c>
    </row>
    <row r="318" spans="1:6" ht="15.75" thickTop="1" x14ac:dyDescent="0.2">
      <c r="A318" s="40"/>
      <c r="B318" s="4" t="s">
        <v>2</v>
      </c>
    </row>
    <row r="319" spans="1:6" x14ac:dyDescent="0.2">
      <c r="A319" s="77" t="s">
        <v>110</v>
      </c>
      <c r="B319" s="50" t="s">
        <v>111</v>
      </c>
      <c r="C319" s="82">
        <v>1106137.21</v>
      </c>
      <c r="D319" s="82">
        <v>1592447</v>
      </c>
      <c r="E319" s="29">
        <v>1787900</v>
      </c>
    </row>
    <row r="320" spans="1:6" x14ac:dyDescent="0.2">
      <c r="A320" s="77" t="s">
        <v>112</v>
      </c>
      <c r="B320" s="50" t="s">
        <v>113</v>
      </c>
      <c r="C320" s="82">
        <v>112550</v>
      </c>
      <c r="D320" s="82">
        <v>77500</v>
      </c>
      <c r="E320" s="29">
        <v>74706</v>
      </c>
    </row>
    <row r="321" spans="1:5" x14ac:dyDescent="0.2">
      <c r="A321" s="77" t="s">
        <v>114</v>
      </c>
      <c r="B321" s="50" t="s">
        <v>115</v>
      </c>
      <c r="C321" s="82">
        <v>2969.71</v>
      </c>
      <c r="D321" s="82">
        <v>0</v>
      </c>
      <c r="E321" s="29">
        <v>0</v>
      </c>
    </row>
    <row r="322" spans="1:5" x14ac:dyDescent="0.2">
      <c r="A322" s="78" t="s">
        <v>103</v>
      </c>
      <c r="B322" s="53" t="s">
        <v>116</v>
      </c>
      <c r="C322" s="82">
        <v>201434.76</v>
      </c>
      <c r="D322" s="82">
        <v>250030</v>
      </c>
      <c r="E322" s="29">
        <v>250030</v>
      </c>
    </row>
    <row r="323" spans="1:5" x14ac:dyDescent="0.2">
      <c r="A323" s="78" t="s">
        <v>169</v>
      </c>
      <c r="B323" s="49" t="s">
        <v>178</v>
      </c>
      <c r="C323" s="82">
        <v>148641.54</v>
      </c>
      <c r="D323" s="82">
        <v>118112</v>
      </c>
      <c r="E323" s="29">
        <v>147783</v>
      </c>
    </row>
    <row r="324" spans="1:5" ht="15.75" thickBot="1" x14ac:dyDescent="0.25">
      <c r="A324" s="78" t="s">
        <v>214</v>
      </c>
      <c r="B324" s="53" t="s">
        <v>106</v>
      </c>
      <c r="C324" s="82">
        <v>0</v>
      </c>
      <c r="D324" s="82">
        <v>0</v>
      </c>
      <c r="E324" s="29">
        <v>0</v>
      </c>
    </row>
    <row r="325" spans="1:5" ht="17.25" thickTop="1" thickBot="1" x14ac:dyDescent="0.3">
      <c r="A325" s="40"/>
      <c r="B325" s="10" t="s">
        <v>6</v>
      </c>
      <c r="C325" s="30">
        <f>SUM(C319:C324)</f>
        <v>1571733.22</v>
      </c>
      <c r="D325" s="30">
        <f>SUM(D319:D324)</f>
        <v>2038089</v>
      </c>
      <c r="E325" s="30">
        <v>2260419</v>
      </c>
    </row>
    <row r="326" spans="1:5" ht="16.5" thickTop="1" x14ac:dyDescent="0.25">
      <c r="A326" s="40"/>
      <c r="B326" s="9"/>
      <c r="C326" s="31"/>
      <c r="D326" s="31"/>
      <c r="E326" s="31"/>
    </row>
    <row r="327" spans="1:5" x14ac:dyDescent="0.2">
      <c r="A327" s="78" t="s">
        <v>385</v>
      </c>
      <c r="B327" s="49" t="s">
        <v>25</v>
      </c>
      <c r="C327" s="80">
        <v>1326027.57</v>
      </c>
      <c r="D327" s="80">
        <v>1576255</v>
      </c>
      <c r="E327" s="57">
        <v>1519874</v>
      </c>
    </row>
    <row r="328" spans="1:5" x14ac:dyDescent="0.2">
      <c r="A328" s="78" t="s">
        <v>64</v>
      </c>
      <c r="B328" s="50" t="s">
        <v>282</v>
      </c>
      <c r="C328" s="80">
        <v>225971.24</v>
      </c>
      <c r="D328" s="80">
        <v>295829</v>
      </c>
      <c r="E328" s="57">
        <v>281350</v>
      </c>
    </row>
    <row r="329" spans="1:5" x14ac:dyDescent="0.2">
      <c r="A329" s="78" t="s">
        <v>386</v>
      </c>
      <c r="B329" s="49" t="s">
        <v>220</v>
      </c>
      <c r="C329" s="80">
        <v>0</v>
      </c>
      <c r="D329" s="80">
        <v>35033</v>
      </c>
      <c r="E329" s="57">
        <v>0</v>
      </c>
    </row>
    <row r="330" spans="1:5" ht="15.75" thickBot="1" x14ac:dyDescent="0.25">
      <c r="A330" s="77" t="s">
        <v>279</v>
      </c>
      <c r="B330" s="49" t="s">
        <v>221</v>
      </c>
      <c r="C330" s="80">
        <v>19734.409999999916</v>
      </c>
      <c r="D330" s="80">
        <v>130972</v>
      </c>
      <c r="E330" s="57">
        <v>459195</v>
      </c>
    </row>
    <row r="331" spans="1:5" ht="17.25" thickTop="1" thickBot="1" x14ac:dyDescent="0.3">
      <c r="A331" s="41"/>
      <c r="B331" s="10" t="s">
        <v>50</v>
      </c>
      <c r="C331" s="61">
        <f>SUM(C327:C330)</f>
        <v>1571733.22</v>
      </c>
      <c r="D331" s="61">
        <f>SUM(D327:D330)</f>
        <v>2038089</v>
      </c>
      <c r="E331" s="61">
        <v>2260419</v>
      </c>
    </row>
    <row r="332" spans="1:5" ht="17.25" thickTop="1" thickBot="1" x14ac:dyDescent="0.3">
      <c r="A332" s="40"/>
      <c r="B332" s="9"/>
      <c r="C332" s="31"/>
      <c r="D332" s="31"/>
      <c r="E332" s="31"/>
    </row>
    <row r="333" spans="1:5" ht="21" thickTop="1" thickBot="1" x14ac:dyDescent="0.45">
      <c r="A333" s="40"/>
      <c r="B333" s="20" t="s">
        <v>387</v>
      </c>
      <c r="C333" s="31"/>
      <c r="D333" s="31"/>
      <c r="E333" s="31"/>
    </row>
    <row r="334" spans="1:5" ht="15.75" thickTop="1" x14ac:dyDescent="0.2">
      <c r="A334" s="40"/>
      <c r="B334" s="4" t="s">
        <v>2</v>
      </c>
      <c r="C334" s="31"/>
      <c r="D334" s="31"/>
      <c r="E334" s="31"/>
    </row>
    <row r="335" spans="1:5" x14ac:dyDescent="0.2">
      <c r="A335" s="77" t="s">
        <v>112</v>
      </c>
      <c r="B335" s="49" t="s">
        <v>113</v>
      </c>
      <c r="C335" s="82">
        <v>269820.77</v>
      </c>
      <c r="D335" s="82">
        <v>314200</v>
      </c>
      <c r="E335" s="29">
        <v>269819</v>
      </c>
    </row>
    <row r="336" spans="1:5" x14ac:dyDescent="0.2">
      <c r="A336" s="77" t="s">
        <v>114</v>
      </c>
      <c r="B336" s="50" t="s">
        <v>115</v>
      </c>
      <c r="C336" s="82">
        <v>23990.47</v>
      </c>
      <c r="D336" s="82">
        <v>16000</v>
      </c>
      <c r="E336" s="29">
        <v>23990</v>
      </c>
    </row>
    <row r="337" spans="1:5" ht="15.75" thickBot="1" x14ac:dyDescent="0.25">
      <c r="A337" s="78" t="s">
        <v>214</v>
      </c>
      <c r="B337" s="49" t="s">
        <v>106</v>
      </c>
      <c r="C337" s="82">
        <v>0</v>
      </c>
      <c r="D337" s="82">
        <v>0</v>
      </c>
      <c r="E337" s="29">
        <v>50000</v>
      </c>
    </row>
    <row r="338" spans="1:5" ht="17.25" thickTop="1" thickBot="1" x14ac:dyDescent="0.3">
      <c r="A338" s="40"/>
      <c r="B338" s="10" t="s">
        <v>6</v>
      </c>
      <c r="C338" s="30">
        <f>SUM(C335:C337)</f>
        <v>293811.24</v>
      </c>
      <c r="D338" s="30">
        <f>SUM(D335:D337)</f>
        <v>330200</v>
      </c>
      <c r="E338" s="30">
        <v>343809</v>
      </c>
    </row>
    <row r="339" spans="1:5" ht="16.5" thickTop="1" x14ac:dyDescent="0.25">
      <c r="A339" s="40"/>
      <c r="B339" s="9"/>
      <c r="C339" s="31"/>
      <c r="D339" s="31"/>
      <c r="E339" s="31"/>
    </row>
    <row r="340" spans="1:5" x14ac:dyDescent="0.2">
      <c r="A340" s="78" t="s">
        <v>388</v>
      </c>
      <c r="B340" s="49" t="s">
        <v>25</v>
      </c>
      <c r="C340" s="82">
        <v>173099</v>
      </c>
      <c r="D340" s="82">
        <v>215068</v>
      </c>
      <c r="E340" s="29">
        <v>255979</v>
      </c>
    </row>
    <row r="341" spans="1:5" x14ac:dyDescent="0.2">
      <c r="A341" s="78" t="s">
        <v>70</v>
      </c>
      <c r="B341" s="50" t="s">
        <v>282</v>
      </c>
      <c r="C341" s="82">
        <v>61891.61</v>
      </c>
      <c r="D341" s="82">
        <v>78100</v>
      </c>
      <c r="E341" s="29">
        <v>54112</v>
      </c>
    </row>
    <row r="342" spans="1:5" x14ac:dyDescent="0.2">
      <c r="A342" s="78" t="s">
        <v>389</v>
      </c>
      <c r="B342" s="49" t="s">
        <v>220</v>
      </c>
      <c r="C342" s="82">
        <v>6500</v>
      </c>
      <c r="D342" s="82">
        <v>0</v>
      </c>
      <c r="E342" s="29">
        <v>0</v>
      </c>
    </row>
    <row r="343" spans="1:5" ht="15.75" thickBot="1" x14ac:dyDescent="0.25">
      <c r="A343" s="77" t="s">
        <v>280</v>
      </c>
      <c r="B343" s="49" t="s">
        <v>221</v>
      </c>
      <c r="C343" s="82">
        <v>52320.630000000005</v>
      </c>
      <c r="D343" s="82">
        <v>37032</v>
      </c>
      <c r="E343" s="29">
        <v>33718</v>
      </c>
    </row>
    <row r="344" spans="1:5" ht="17.25" thickTop="1" thickBot="1" x14ac:dyDescent="0.3">
      <c r="A344" s="41"/>
      <c r="B344" s="10" t="s">
        <v>50</v>
      </c>
      <c r="C344" s="35">
        <f>SUM(C340:C343)</f>
        <v>293811.24</v>
      </c>
      <c r="D344" s="35">
        <f>SUM(D340:D343)</f>
        <v>330200</v>
      </c>
      <c r="E344" s="35">
        <v>343809</v>
      </c>
    </row>
    <row r="345" spans="1:5" ht="17.25" thickTop="1" thickBot="1" x14ac:dyDescent="0.3">
      <c r="A345" s="40"/>
      <c r="B345" s="9"/>
    </row>
    <row r="346" spans="1:5" ht="21" thickTop="1" thickBot="1" x14ac:dyDescent="0.45">
      <c r="A346" s="40"/>
      <c r="B346" s="20" t="s">
        <v>333</v>
      </c>
      <c r="C346" s="31"/>
      <c r="D346" s="31"/>
      <c r="E346" s="31"/>
    </row>
    <row r="347" spans="1:5" ht="15.75" thickTop="1" x14ac:dyDescent="0.2">
      <c r="A347" s="40"/>
      <c r="B347" s="4" t="s">
        <v>2</v>
      </c>
      <c r="C347" s="31"/>
      <c r="D347" s="31"/>
      <c r="E347" s="31"/>
    </row>
    <row r="348" spans="1:5" x14ac:dyDescent="0.2">
      <c r="A348" s="77" t="s">
        <v>110</v>
      </c>
      <c r="B348" s="49" t="s">
        <v>118</v>
      </c>
      <c r="C348" s="82">
        <v>0</v>
      </c>
      <c r="D348" s="82">
        <v>0</v>
      </c>
      <c r="E348" s="29">
        <v>0</v>
      </c>
    </row>
    <row r="349" spans="1:5" x14ac:dyDescent="0.2">
      <c r="A349" s="77" t="s">
        <v>112</v>
      </c>
      <c r="B349" s="50" t="s">
        <v>113</v>
      </c>
      <c r="C349" s="82">
        <v>3299382.14</v>
      </c>
      <c r="D349" s="82">
        <v>5165635</v>
      </c>
      <c r="E349" s="29">
        <v>5522208</v>
      </c>
    </row>
    <row r="350" spans="1:5" x14ac:dyDescent="0.2">
      <c r="A350" s="77" t="s">
        <v>114</v>
      </c>
      <c r="B350" s="50" t="s">
        <v>115</v>
      </c>
      <c r="C350" s="82">
        <v>0</v>
      </c>
      <c r="D350" s="82">
        <v>0</v>
      </c>
      <c r="E350" s="29">
        <v>0</v>
      </c>
    </row>
    <row r="351" spans="1:5" x14ac:dyDescent="0.2">
      <c r="A351" s="78" t="s">
        <v>103</v>
      </c>
      <c r="B351" s="53" t="s">
        <v>116</v>
      </c>
      <c r="C351" s="82">
        <v>287313.36</v>
      </c>
      <c r="D351" s="82">
        <v>0</v>
      </c>
      <c r="E351" s="29">
        <v>0</v>
      </c>
    </row>
    <row r="352" spans="1:5" ht="15.75" thickBot="1" x14ac:dyDescent="0.25">
      <c r="A352" s="78" t="s">
        <v>214</v>
      </c>
      <c r="B352" s="49" t="s">
        <v>483</v>
      </c>
      <c r="C352" s="82">
        <v>0</v>
      </c>
      <c r="D352" s="82">
        <v>0</v>
      </c>
      <c r="E352" s="29">
        <v>0</v>
      </c>
    </row>
    <row r="353" spans="1:5" ht="17.25" thickTop="1" thickBot="1" x14ac:dyDescent="0.3">
      <c r="A353" s="40"/>
      <c r="B353" s="10" t="s">
        <v>6</v>
      </c>
      <c r="C353" s="30">
        <f>SUM(C348:C352)</f>
        <v>3586695.5</v>
      </c>
      <c r="D353" s="30">
        <f>SUM(D348:D352)</f>
        <v>5165635</v>
      </c>
      <c r="E353" s="30">
        <v>5522208</v>
      </c>
    </row>
    <row r="354" spans="1:5" ht="16.5" thickTop="1" x14ac:dyDescent="0.25">
      <c r="A354" s="40"/>
      <c r="B354" s="9"/>
      <c r="C354" s="31"/>
      <c r="D354" s="31"/>
      <c r="E354" s="31"/>
    </row>
    <row r="355" spans="1:5" x14ac:dyDescent="0.2">
      <c r="A355" s="40"/>
      <c r="B355" s="4" t="s">
        <v>7</v>
      </c>
      <c r="C355" s="31"/>
      <c r="D355" s="31"/>
      <c r="E355" s="31"/>
    </row>
    <row r="356" spans="1:5" x14ac:dyDescent="0.2">
      <c r="A356" s="78" t="s">
        <v>351</v>
      </c>
      <c r="B356" s="49" t="s">
        <v>352</v>
      </c>
      <c r="C356" s="82">
        <v>3195958.94</v>
      </c>
      <c r="D356" s="82">
        <v>3932102</v>
      </c>
      <c r="E356" s="29">
        <v>4055110</v>
      </c>
    </row>
    <row r="357" spans="1:5" x14ac:dyDescent="0.2">
      <c r="A357" s="78"/>
      <c r="B357" s="47" t="s">
        <v>409</v>
      </c>
      <c r="C357" s="48">
        <v>2335919.96</v>
      </c>
      <c r="D357" s="48">
        <v>2802143</v>
      </c>
      <c r="E357" s="48">
        <v>3146952</v>
      </c>
    </row>
    <row r="358" spans="1:5" x14ac:dyDescent="0.2">
      <c r="A358" s="78"/>
      <c r="B358" s="47" t="s">
        <v>412</v>
      </c>
      <c r="C358" s="48">
        <v>491407.81</v>
      </c>
      <c r="D358" s="48">
        <v>621120</v>
      </c>
      <c r="E358" s="48">
        <v>709052</v>
      </c>
    </row>
    <row r="359" spans="1:5" x14ac:dyDescent="0.2">
      <c r="A359" s="78"/>
      <c r="B359" s="47" t="s">
        <v>410</v>
      </c>
      <c r="C359" s="48">
        <v>0</v>
      </c>
      <c r="D359" s="48">
        <v>0</v>
      </c>
      <c r="E359" s="48">
        <v>0</v>
      </c>
    </row>
    <row r="360" spans="1:5" x14ac:dyDescent="0.2">
      <c r="A360" s="78"/>
      <c r="B360" s="47" t="s">
        <v>411</v>
      </c>
      <c r="C360" s="48">
        <v>368631.16999999993</v>
      </c>
      <c r="D360" s="48">
        <v>508839</v>
      </c>
      <c r="E360" s="48">
        <v>199106</v>
      </c>
    </row>
    <row r="361" spans="1:5" x14ac:dyDescent="0.2">
      <c r="A361" s="78" t="s">
        <v>353</v>
      </c>
      <c r="B361" s="49" t="s">
        <v>354</v>
      </c>
      <c r="C361" s="82">
        <v>129754.68</v>
      </c>
      <c r="D361" s="82">
        <v>153706</v>
      </c>
      <c r="E361" s="29">
        <v>151094</v>
      </c>
    </row>
    <row r="362" spans="1:5" x14ac:dyDescent="0.2">
      <c r="A362" s="78"/>
      <c r="B362" s="47" t="s">
        <v>409</v>
      </c>
      <c r="C362" s="48">
        <v>106265.22</v>
      </c>
      <c r="D362" s="48">
        <v>122476</v>
      </c>
      <c r="E362" s="48">
        <v>123670</v>
      </c>
    </row>
    <row r="363" spans="1:5" x14ac:dyDescent="0.2">
      <c r="A363" s="78"/>
      <c r="B363" s="47" t="s">
        <v>412</v>
      </c>
      <c r="C363" s="48">
        <v>10640.26</v>
      </c>
      <c r="D363" s="48">
        <v>17990</v>
      </c>
      <c r="E363" s="48">
        <v>15060</v>
      </c>
    </row>
    <row r="364" spans="1:5" x14ac:dyDescent="0.2">
      <c r="A364" s="78"/>
      <c r="B364" s="47" t="s">
        <v>410</v>
      </c>
      <c r="C364" s="48">
        <v>0</v>
      </c>
      <c r="D364" s="48">
        <v>0</v>
      </c>
      <c r="E364" s="48">
        <v>0</v>
      </c>
    </row>
    <row r="365" spans="1:5" x14ac:dyDescent="0.2">
      <c r="A365" s="78"/>
      <c r="B365" s="47" t="s">
        <v>411</v>
      </c>
      <c r="C365" s="48">
        <v>12849.199999999997</v>
      </c>
      <c r="D365" s="48">
        <v>13240</v>
      </c>
      <c r="E365" s="48">
        <v>12364</v>
      </c>
    </row>
    <row r="366" spans="1:5" x14ac:dyDescent="0.2">
      <c r="A366" s="78" t="s">
        <v>355</v>
      </c>
      <c r="B366" s="49" t="s">
        <v>470</v>
      </c>
      <c r="C366" s="82">
        <v>119852.31</v>
      </c>
      <c r="D366" s="82">
        <v>138521</v>
      </c>
      <c r="E366" s="29">
        <v>155157</v>
      </c>
    </row>
    <row r="367" spans="1:5" x14ac:dyDescent="0.2">
      <c r="A367" s="78"/>
      <c r="B367" s="47" t="s">
        <v>409</v>
      </c>
      <c r="C367" s="48">
        <v>103796.16</v>
      </c>
      <c r="D367" s="48">
        <v>113292</v>
      </c>
      <c r="E367" s="48">
        <v>127552</v>
      </c>
    </row>
    <row r="368" spans="1:5" x14ac:dyDescent="0.2">
      <c r="A368" s="78"/>
      <c r="B368" s="47" t="s">
        <v>412</v>
      </c>
      <c r="C368" s="48">
        <v>13039.98</v>
      </c>
      <c r="D368" s="48">
        <v>21239</v>
      </c>
      <c r="E368" s="48">
        <v>24055</v>
      </c>
    </row>
    <row r="369" spans="1:5" x14ac:dyDescent="0.2">
      <c r="A369" s="78"/>
      <c r="B369" s="47" t="s">
        <v>410</v>
      </c>
      <c r="C369" s="48">
        <v>0</v>
      </c>
      <c r="D369" s="48">
        <v>0</v>
      </c>
      <c r="E369" s="48">
        <v>0</v>
      </c>
    </row>
    <row r="370" spans="1:5" x14ac:dyDescent="0.2">
      <c r="A370" s="78"/>
      <c r="B370" s="47" t="s">
        <v>411</v>
      </c>
      <c r="C370" s="48">
        <v>3016.1699999999983</v>
      </c>
      <c r="D370" s="48">
        <v>3990</v>
      </c>
      <c r="E370" s="48">
        <v>3550</v>
      </c>
    </row>
    <row r="371" spans="1:5" x14ac:dyDescent="0.2">
      <c r="A371" s="78" t="s">
        <v>356</v>
      </c>
      <c r="B371" s="49" t="s">
        <v>357</v>
      </c>
      <c r="C371" s="82">
        <v>141129.57</v>
      </c>
      <c r="D371" s="82">
        <v>159910</v>
      </c>
      <c r="E371" s="29">
        <v>154613</v>
      </c>
    </row>
    <row r="372" spans="1:5" x14ac:dyDescent="0.2">
      <c r="A372" s="78"/>
      <c r="B372" s="47" t="s">
        <v>409</v>
      </c>
      <c r="C372" s="48">
        <v>120721.16</v>
      </c>
      <c r="D372" s="48">
        <v>134639</v>
      </c>
      <c r="E372" s="48">
        <v>123978</v>
      </c>
    </row>
    <row r="373" spans="1:5" x14ac:dyDescent="0.2">
      <c r="A373" s="78"/>
      <c r="B373" s="47" t="s">
        <v>412</v>
      </c>
      <c r="C373" s="48">
        <v>18732.38</v>
      </c>
      <c r="D373" s="48">
        <v>22031</v>
      </c>
      <c r="E373" s="48">
        <v>28685</v>
      </c>
    </row>
    <row r="374" spans="1:5" x14ac:dyDescent="0.2">
      <c r="A374" s="78"/>
      <c r="B374" s="47" t="s">
        <v>410</v>
      </c>
      <c r="C374" s="48">
        <v>0</v>
      </c>
      <c r="D374" s="48">
        <v>0</v>
      </c>
      <c r="E374" s="48">
        <v>0</v>
      </c>
    </row>
    <row r="375" spans="1:5" x14ac:dyDescent="0.2">
      <c r="A375" s="78"/>
      <c r="B375" s="47" t="s">
        <v>411</v>
      </c>
      <c r="C375" s="48">
        <v>1676.0299999999988</v>
      </c>
      <c r="D375" s="48">
        <v>3240</v>
      </c>
      <c r="E375" s="48">
        <v>1950</v>
      </c>
    </row>
    <row r="376" spans="1:5" ht="15.75" thickBot="1" x14ac:dyDescent="0.25">
      <c r="A376" s="77" t="s">
        <v>358</v>
      </c>
      <c r="B376" s="49" t="s">
        <v>221</v>
      </c>
      <c r="C376" s="82">
        <v>0</v>
      </c>
      <c r="D376" s="82">
        <v>781396</v>
      </c>
      <c r="E376" s="29">
        <v>1006234</v>
      </c>
    </row>
    <row r="377" spans="1:5" ht="17.25" thickTop="1" thickBot="1" x14ac:dyDescent="0.3">
      <c r="A377" s="40"/>
      <c r="B377" s="10" t="s">
        <v>50</v>
      </c>
      <c r="C377" s="30">
        <f>C356+C361+C366+C371+C376</f>
        <v>3586695.5</v>
      </c>
      <c r="D377" s="30">
        <f>D356+D361+D366+D371+D376</f>
        <v>5165635</v>
      </c>
      <c r="E377" s="30">
        <v>5522208</v>
      </c>
    </row>
    <row r="378" spans="1:5" ht="17.25" thickTop="1" thickBot="1" x14ac:dyDescent="0.3">
      <c r="A378" s="40"/>
      <c r="B378" s="9"/>
      <c r="C378" s="31"/>
      <c r="D378" s="31"/>
      <c r="E378" s="31"/>
    </row>
    <row r="379" spans="1:5" ht="21" thickTop="1" thickBot="1" x14ac:dyDescent="0.45">
      <c r="A379" s="40"/>
      <c r="B379" s="20" t="s">
        <v>171</v>
      </c>
    </row>
    <row r="380" spans="1:5" ht="15.75" thickTop="1" x14ac:dyDescent="0.2">
      <c r="A380" s="40"/>
      <c r="B380" s="4" t="s">
        <v>2</v>
      </c>
    </row>
    <row r="381" spans="1:5" x14ac:dyDescent="0.2">
      <c r="A381" s="77" t="s">
        <v>71</v>
      </c>
      <c r="B381" s="49" t="s">
        <v>179</v>
      </c>
      <c r="C381" s="82">
        <v>2691695.08</v>
      </c>
      <c r="D381" s="82">
        <v>2941000</v>
      </c>
      <c r="E381" s="29">
        <v>3050000</v>
      </c>
    </row>
    <row r="382" spans="1:5" x14ac:dyDescent="0.2">
      <c r="A382" s="77" t="s">
        <v>180</v>
      </c>
      <c r="B382" s="50" t="s">
        <v>181</v>
      </c>
      <c r="C382" s="82">
        <v>1121539.6200000001</v>
      </c>
      <c r="D382" s="82">
        <v>1225000</v>
      </c>
      <c r="E382" s="29">
        <v>1271000</v>
      </c>
    </row>
    <row r="383" spans="1:5" x14ac:dyDescent="0.2">
      <c r="A383" s="77" t="s">
        <v>114</v>
      </c>
      <c r="B383" s="50" t="s">
        <v>115</v>
      </c>
      <c r="C383" s="82">
        <v>3431.94</v>
      </c>
      <c r="D383" s="82">
        <v>2500</v>
      </c>
      <c r="E383" s="29">
        <v>5000</v>
      </c>
    </row>
    <row r="384" spans="1:5" ht="15.75" thickBot="1" x14ac:dyDescent="0.25">
      <c r="A384" s="78" t="s">
        <v>214</v>
      </c>
      <c r="B384" s="49" t="s">
        <v>106</v>
      </c>
      <c r="C384" s="82">
        <v>0</v>
      </c>
      <c r="D384" s="82">
        <v>733123</v>
      </c>
      <c r="E384" s="29">
        <v>0</v>
      </c>
    </row>
    <row r="385" spans="1:5" ht="17.25" thickTop="1" thickBot="1" x14ac:dyDescent="0.3">
      <c r="A385" s="40"/>
      <c r="B385" s="10" t="s">
        <v>6</v>
      </c>
      <c r="C385" s="30">
        <f>SUM(C381:C384)</f>
        <v>3816666.64</v>
      </c>
      <c r="D385" s="30">
        <f>SUM(D381:D384)</f>
        <v>4901623</v>
      </c>
      <c r="E385" s="30">
        <v>4326000</v>
      </c>
    </row>
    <row r="386" spans="1:5" ht="15.75" thickTop="1" x14ac:dyDescent="0.2">
      <c r="A386" s="40"/>
      <c r="B386" s="4"/>
    </row>
    <row r="387" spans="1:5" x14ac:dyDescent="0.2">
      <c r="A387" s="40"/>
      <c r="B387" s="4" t="s">
        <v>7</v>
      </c>
    </row>
    <row r="388" spans="1:5" x14ac:dyDescent="0.2">
      <c r="A388" s="78" t="s">
        <v>155</v>
      </c>
      <c r="B388" s="49" t="s">
        <v>120</v>
      </c>
      <c r="C388" s="82">
        <v>2077061</v>
      </c>
      <c r="D388" s="82">
        <v>2134178</v>
      </c>
      <c r="E388" s="29">
        <v>0</v>
      </c>
    </row>
    <row r="389" spans="1:5" x14ac:dyDescent="0.2">
      <c r="A389" s="78" t="s">
        <v>155</v>
      </c>
      <c r="B389" s="49" t="s">
        <v>390</v>
      </c>
      <c r="C389" s="82">
        <v>113000</v>
      </c>
      <c r="D389" s="82">
        <v>113000</v>
      </c>
      <c r="E389" s="29">
        <v>113000</v>
      </c>
    </row>
    <row r="390" spans="1:5" x14ac:dyDescent="0.2">
      <c r="A390" s="78" t="s">
        <v>72</v>
      </c>
      <c r="B390" s="49" t="s">
        <v>166</v>
      </c>
      <c r="C390" s="82">
        <v>691.04</v>
      </c>
      <c r="D390" s="82">
        <v>1000</v>
      </c>
      <c r="E390" s="29">
        <v>1000</v>
      </c>
    </row>
    <row r="391" spans="1:5" x14ac:dyDescent="0.2">
      <c r="A391" s="78" t="s">
        <v>281</v>
      </c>
      <c r="B391" s="50" t="s">
        <v>258</v>
      </c>
      <c r="C391" s="82">
        <v>1588000</v>
      </c>
      <c r="D391" s="82">
        <v>2000000</v>
      </c>
      <c r="E391" s="29">
        <v>2275000</v>
      </c>
    </row>
    <row r="392" spans="1:5" ht="15.75" thickBot="1" x14ac:dyDescent="0.25">
      <c r="A392" s="78" t="s">
        <v>167</v>
      </c>
      <c r="B392" s="49" t="s">
        <v>221</v>
      </c>
      <c r="C392" s="82">
        <v>37914.600000000093</v>
      </c>
      <c r="D392" s="82">
        <v>653445</v>
      </c>
      <c r="E392" s="29">
        <v>1937000</v>
      </c>
    </row>
    <row r="393" spans="1:5" ht="17.25" thickTop="1" thickBot="1" x14ac:dyDescent="0.3">
      <c r="A393" s="40" t="s">
        <v>8</v>
      </c>
      <c r="B393" s="10" t="s">
        <v>50</v>
      </c>
      <c r="C393" s="30">
        <f>SUM(C388:C392)</f>
        <v>3816666.64</v>
      </c>
      <c r="D393" s="30">
        <f>SUM(D388:D392)</f>
        <v>4901623</v>
      </c>
      <c r="E393" s="30">
        <v>4326000</v>
      </c>
    </row>
    <row r="394" spans="1:5" ht="16.5" thickTop="1" thickBot="1" x14ac:dyDescent="0.25">
      <c r="A394" s="40"/>
      <c r="B394" s="4"/>
    </row>
    <row r="395" spans="1:5" ht="21" thickTop="1" thickBot="1" x14ac:dyDescent="0.45">
      <c r="A395" s="40"/>
      <c r="B395" s="20" t="s">
        <v>172</v>
      </c>
    </row>
    <row r="396" spans="1:5" ht="15.75" thickTop="1" x14ac:dyDescent="0.2">
      <c r="A396" s="40"/>
      <c r="B396" s="4" t="s">
        <v>2</v>
      </c>
    </row>
    <row r="397" spans="1:5" x14ac:dyDescent="0.2">
      <c r="A397" s="78" t="s">
        <v>243</v>
      </c>
      <c r="B397" s="49" t="s">
        <v>73</v>
      </c>
      <c r="C397" s="82">
        <v>8584095.7200000007</v>
      </c>
      <c r="D397" s="82">
        <v>9240000</v>
      </c>
      <c r="E397" s="29">
        <v>10000000</v>
      </c>
    </row>
    <row r="398" spans="1:5" x14ac:dyDescent="0.2">
      <c r="A398" s="78" t="s">
        <v>244</v>
      </c>
      <c r="B398" s="49" t="s">
        <v>119</v>
      </c>
      <c r="C398" s="82">
        <v>1178072.1499999999</v>
      </c>
      <c r="D398" s="82">
        <v>1205000</v>
      </c>
      <c r="E398" s="29">
        <v>1343000</v>
      </c>
    </row>
    <row r="399" spans="1:5" x14ac:dyDescent="0.2">
      <c r="A399" s="77" t="s">
        <v>110</v>
      </c>
      <c r="B399" s="49" t="s">
        <v>118</v>
      </c>
      <c r="C399" s="82">
        <v>0</v>
      </c>
      <c r="D399" s="82">
        <v>0</v>
      </c>
      <c r="E399" s="29">
        <v>0</v>
      </c>
    </row>
    <row r="400" spans="1:5" x14ac:dyDescent="0.2">
      <c r="A400" s="77" t="s">
        <v>112</v>
      </c>
      <c r="B400" s="49" t="s">
        <v>113</v>
      </c>
      <c r="C400" s="82">
        <v>14210</v>
      </c>
      <c r="D400" s="82">
        <v>31622</v>
      </c>
      <c r="E400" s="29">
        <v>14220</v>
      </c>
    </row>
    <row r="401" spans="1:5" x14ac:dyDescent="0.2">
      <c r="A401" s="78" t="s">
        <v>372</v>
      </c>
      <c r="B401" s="49" t="s">
        <v>19</v>
      </c>
      <c r="C401" s="79">
        <v>170274.62</v>
      </c>
      <c r="D401" s="79">
        <v>165000</v>
      </c>
      <c r="E401" s="54">
        <v>170271</v>
      </c>
    </row>
    <row r="402" spans="1:5" x14ac:dyDescent="0.2">
      <c r="A402" s="77" t="s">
        <v>114</v>
      </c>
      <c r="B402" s="50" t="s">
        <v>115</v>
      </c>
      <c r="C402" s="82">
        <v>733021.93</v>
      </c>
      <c r="D402" s="82">
        <v>177511</v>
      </c>
      <c r="E402" s="29">
        <v>443521</v>
      </c>
    </row>
    <row r="403" spans="1:5" ht="15.75" thickBot="1" x14ac:dyDescent="0.25">
      <c r="A403" s="78" t="s">
        <v>214</v>
      </c>
      <c r="B403" s="49" t="s">
        <v>106</v>
      </c>
      <c r="C403" s="82">
        <v>0</v>
      </c>
      <c r="D403" s="82">
        <v>14000000</v>
      </c>
      <c r="E403" s="29">
        <v>18950000</v>
      </c>
    </row>
    <row r="404" spans="1:5" ht="17.25" thickTop="1" thickBot="1" x14ac:dyDescent="0.3">
      <c r="A404" s="40"/>
      <c r="B404" s="10" t="s">
        <v>6</v>
      </c>
      <c r="C404" s="30">
        <f>SUM(C397:C403)</f>
        <v>10679674.42</v>
      </c>
      <c r="D404" s="30">
        <f>SUM(D397:D403)</f>
        <v>24819133</v>
      </c>
      <c r="E404" s="30">
        <v>30921012</v>
      </c>
    </row>
    <row r="405" spans="1:5" ht="16.5" thickTop="1" x14ac:dyDescent="0.25">
      <c r="A405" s="40"/>
      <c r="B405" s="9"/>
      <c r="C405" s="31"/>
      <c r="D405" s="31"/>
      <c r="E405" s="31"/>
    </row>
    <row r="406" spans="1:5" x14ac:dyDescent="0.2">
      <c r="A406" s="40"/>
      <c r="B406" s="4" t="s">
        <v>7</v>
      </c>
      <c r="C406" s="31"/>
      <c r="D406" s="31"/>
      <c r="E406" s="31"/>
    </row>
    <row r="407" spans="1:5" x14ac:dyDescent="0.2">
      <c r="A407" s="78" t="s">
        <v>45</v>
      </c>
      <c r="B407" s="50" t="s">
        <v>405</v>
      </c>
      <c r="C407" s="82">
        <v>1334393.73</v>
      </c>
      <c r="D407" s="82">
        <v>2380297</v>
      </c>
      <c r="E407" s="29">
        <v>1434448</v>
      </c>
    </row>
    <row r="408" spans="1:5" x14ac:dyDescent="0.2">
      <c r="A408" s="78"/>
      <c r="B408" s="47" t="s">
        <v>409</v>
      </c>
      <c r="C408" s="48">
        <v>844897.23</v>
      </c>
      <c r="D408" s="48">
        <v>892024</v>
      </c>
      <c r="E408" s="48">
        <v>904217</v>
      </c>
    </row>
    <row r="409" spans="1:5" x14ac:dyDescent="0.2">
      <c r="A409" s="78"/>
      <c r="B409" s="47" t="s">
        <v>412</v>
      </c>
      <c r="C409" s="48">
        <v>162769.57999999999</v>
      </c>
      <c r="D409" s="48">
        <v>151003</v>
      </c>
      <c r="E409" s="48">
        <v>205553</v>
      </c>
    </row>
    <row r="410" spans="1:5" x14ac:dyDescent="0.2">
      <c r="A410" s="78"/>
      <c r="B410" s="47" t="s">
        <v>484</v>
      </c>
      <c r="C410" s="48">
        <v>45544.800000000003</v>
      </c>
      <c r="D410" s="48">
        <v>868444</v>
      </c>
      <c r="E410" s="48">
        <v>0</v>
      </c>
    </row>
    <row r="411" spans="1:5" x14ac:dyDescent="0.2">
      <c r="A411" s="78"/>
      <c r="B411" s="47" t="s">
        <v>411</v>
      </c>
      <c r="C411" s="48">
        <v>281182.12000000011</v>
      </c>
      <c r="D411" s="48">
        <v>468826</v>
      </c>
      <c r="E411" s="48">
        <v>324678</v>
      </c>
    </row>
    <row r="412" spans="1:5" x14ac:dyDescent="0.2">
      <c r="A412" s="78" t="s">
        <v>173</v>
      </c>
      <c r="B412" s="50" t="s">
        <v>282</v>
      </c>
      <c r="C412" s="82">
        <v>174049.96</v>
      </c>
      <c r="D412" s="82">
        <v>240900</v>
      </c>
      <c r="E412" s="29">
        <v>260839</v>
      </c>
    </row>
    <row r="413" spans="1:5" x14ac:dyDescent="0.2">
      <c r="A413" s="78" t="s">
        <v>173</v>
      </c>
      <c r="B413" s="50" t="s">
        <v>362</v>
      </c>
      <c r="C413" s="82">
        <v>360284.78</v>
      </c>
      <c r="D413" s="82">
        <v>1152785</v>
      </c>
      <c r="E413" s="29">
        <v>396000</v>
      </c>
    </row>
    <row r="414" spans="1:5" x14ac:dyDescent="0.2">
      <c r="A414" s="77" t="s">
        <v>121</v>
      </c>
      <c r="B414" s="50" t="s">
        <v>74</v>
      </c>
      <c r="C414" s="82">
        <v>96671.5</v>
      </c>
      <c r="D414" s="82">
        <v>100000</v>
      </c>
      <c r="E414" s="29">
        <v>91000</v>
      </c>
    </row>
    <row r="415" spans="1:5" x14ac:dyDescent="0.2">
      <c r="A415" s="77" t="s">
        <v>121</v>
      </c>
      <c r="B415" s="50" t="s">
        <v>521</v>
      </c>
      <c r="C415" s="82">
        <v>0</v>
      </c>
      <c r="D415" s="82">
        <v>250000</v>
      </c>
      <c r="E415" s="29">
        <v>250000</v>
      </c>
    </row>
    <row r="416" spans="1:5" x14ac:dyDescent="0.2">
      <c r="A416" s="78" t="s">
        <v>454</v>
      </c>
      <c r="B416" s="50" t="s">
        <v>446</v>
      </c>
      <c r="C416" s="82">
        <v>0</v>
      </c>
      <c r="D416" s="82">
        <v>0</v>
      </c>
      <c r="E416" s="29">
        <v>0</v>
      </c>
    </row>
    <row r="417" spans="1:5" x14ac:dyDescent="0.2">
      <c r="A417" s="77" t="s">
        <v>75</v>
      </c>
      <c r="B417" s="50" t="s">
        <v>258</v>
      </c>
      <c r="C417" s="82">
        <v>667835.55000000005</v>
      </c>
      <c r="D417" s="82">
        <v>209793</v>
      </c>
      <c r="E417" s="29">
        <v>920806</v>
      </c>
    </row>
    <row r="418" spans="1:5" x14ac:dyDescent="0.2">
      <c r="A418" s="77" t="s">
        <v>75</v>
      </c>
      <c r="B418" s="50" t="s">
        <v>363</v>
      </c>
      <c r="C418" s="82">
        <v>284100.07999999996</v>
      </c>
      <c r="D418" s="82">
        <v>286876</v>
      </c>
      <c r="E418" s="29">
        <v>283476</v>
      </c>
    </row>
    <row r="419" spans="1:5" x14ac:dyDescent="0.2">
      <c r="A419" s="77" t="s">
        <v>75</v>
      </c>
      <c r="B419" s="50" t="s">
        <v>371</v>
      </c>
      <c r="C419" s="82">
        <v>0</v>
      </c>
      <c r="D419" s="82">
        <v>222000</v>
      </c>
      <c r="E419" s="29">
        <v>0</v>
      </c>
    </row>
    <row r="420" spans="1:5" x14ac:dyDescent="0.2">
      <c r="A420" s="77" t="s">
        <v>75</v>
      </c>
      <c r="B420" s="50" t="s">
        <v>374</v>
      </c>
      <c r="C420" s="82">
        <v>13640.73</v>
      </c>
      <c r="D420" s="82">
        <v>600000</v>
      </c>
      <c r="E420" s="29">
        <v>0</v>
      </c>
    </row>
    <row r="421" spans="1:5" x14ac:dyDescent="0.2">
      <c r="A421" s="77" t="s">
        <v>160</v>
      </c>
      <c r="B421" s="50" t="s">
        <v>221</v>
      </c>
      <c r="C421" s="82">
        <v>4644368.4399999995</v>
      </c>
      <c r="D421" s="82">
        <v>13882916</v>
      </c>
      <c r="E421" s="29">
        <v>21720426</v>
      </c>
    </row>
    <row r="422" spans="1:5" x14ac:dyDescent="0.2">
      <c r="A422" s="78" t="s">
        <v>417</v>
      </c>
      <c r="B422" s="50" t="s">
        <v>391</v>
      </c>
      <c r="C422" s="82">
        <v>341312.75</v>
      </c>
      <c r="D422" s="82">
        <v>349781</v>
      </c>
      <c r="E422" s="29">
        <v>350000</v>
      </c>
    </row>
    <row r="423" spans="1:5" x14ac:dyDescent="0.2">
      <c r="A423" s="78" t="s">
        <v>417</v>
      </c>
      <c r="B423" s="50" t="s">
        <v>174</v>
      </c>
      <c r="C423" s="82">
        <v>150000</v>
      </c>
      <c r="D423" s="82">
        <v>50000</v>
      </c>
      <c r="E423" s="29">
        <v>50000</v>
      </c>
    </row>
    <row r="424" spans="1:5" x14ac:dyDescent="0.2">
      <c r="A424" s="77" t="s">
        <v>417</v>
      </c>
      <c r="B424" s="50" t="s">
        <v>404</v>
      </c>
      <c r="C424" s="82">
        <v>2400</v>
      </c>
      <c r="D424" s="82">
        <v>2400</v>
      </c>
      <c r="E424" s="29">
        <v>2400</v>
      </c>
    </row>
    <row r="425" spans="1:5" ht="15.75" thickBot="1" x14ac:dyDescent="0.25">
      <c r="A425" s="77" t="s">
        <v>417</v>
      </c>
      <c r="B425" s="50" t="s">
        <v>283</v>
      </c>
      <c r="C425" s="82">
        <v>2610616.9</v>
      </c>
      <c r="D425" s="82">
        <v>5091385</v>
      </c>
      <c r="E425" s="29">
        <v>5161617</v>
      </c>
    </row>
    <row r="426" spans="1:5" ht="17.25" thickTop="1" thickBot="1" x14ac:dyDescent="0.3">
      <c r="A426" s="40"/>
      <c r="B426" s="10" t="s">
        <v>50</v>
      </c>
      <c r="C426" s="62">
        <f>C407+SUM(C412:C425)</f>
        <v>10679674.42</v>
      </c>
      <c r="D426" s="62">
        <f>D407+SUM(D412:D425)</f>
        <v>24819133</v>
      </c>
      <c r="E426" s="62">
        <v>30921012</v>
      </c>
    </row>
    <row r="427" spans="1:5" ht="17.25" thickTop="1" thickBot="1" x14ac:dyDescent="0.3">
      <c r="A427" s="40"/>
      <c r="B427" s="9"/>
      <c r="C427" s="58"/>
      <c r="D427" s="58"/>
      <c r="E427" s="58"/>
    </row>
    <row r="428" spans="1:5" ht="21" thickTop="1" thickBot="1" x14ac:dyDescent="0.45">
      <c r="A428" s="40"/>
      <c r="B428" s="20" t="s">
        <v>161</v>
      </c>
      <c r="D428" s="58"/>
      <c r="E428" s="58"/>
    </row>
    <row r="429" spans="1:5" ht="15.75" thickTop="1" x14ac:dyDescent="0.2">
      <c r="A429" s="40"/>
      <c r="B429" s="4" t="s">
        <v>2</v>
      </c>
      <c r="C429" s="58"/>
      <c r="D429" s="58"/>
      <c r="E429" s="58"/>
    </row>
    <row r="430" spans="1:5" x14ac:dyDescent="0.2">
      <c r="A430" s="40" t="s">
        <v>122</v>
      </c>
      <c r="B430" s="49" t="s">
        <v>176</v>
      </c>
      <c r="C430" s="54">
        <v>8399318.6400000006</v>
      </c>
      <c r="D430" s="54">
        <v>8492000</v>
      </c>
      <c r="E430" s="54">
        <v>9078000</v>
      </c>
    </row>
    <row r="431" spans="1:5" x14ac:dyDescent="0.2">
      <c r="A431" s="40" t="s">
        <v>110</v>
      </c>
      <c r="B431" s="49" t="s">
        <v>118</v>
      </c>
      <c r="C431" s="29">
        <v>130405</v>
      </c>
      <c r="D431" s="29">
        <v>125920</v>
      </c>
      <c r="E431" s="29">
        <v>130000</v>
      </c>
    </row>
    <row r="432" spans="1:5" x14ac:dyDescent="0.2">
      <c r="A432" s="41" t="s">
        <v>315</v>
      </c>
      <c r="B432" s="50" t="s">
        <v>3</v>
      </c>
      <c r="C432" s="54">
        <v>2222528.94</v>
      </c>
      <c r="D432" s="54">
        <v>2530646</v>
      </c>
      <c r="E432" s="54">
        <v>3009727</v>
      </c>
    </row>
    <row r="433" spans="1:6" x14ac:dyDescent="0.2">
      <c r="A433" s="41" t="s">
        <v>364</v>
      </c>
      <c r="B433" s="50" t="s">
        <v>365</v>
      </c>
      <c r="C433" s="54">
        <v>37186.92</v>
      </c>
      <c r="D433" s="54">
        <v>40000</v>
      </c>
      <c r="E433" s="54">
        <v>28000</v>
      </c>
    </row>
    <row r="434" spans="1:6" x14ac:dyDescent="0.2">
      <c r="A434" s="41" t="s">
        <v>251</v>
      </c>
      <c r="B434" s="49" t="s">
        <v>18</v>
      </c>
      <c r="C434" s="54">
        <v>3821.28</v>
      </c>
      <c r="D434" s="54">
        <v>3075</v>
      </c>
      <c r="E434" s="54">
        <v>3000</v>
      </c>
    </row>
    <row r="435" spans="1:6" x14ac:dyDescent="0.2">
      <c r="A435" s="41" t="s">
        <v>263</v>
      </c>
      <c r="B435" s="49" t="s">
        <v>264</v>
      </c>
      <c r="C435" s="54">
        <v>14762.93</v>
      </c>
      <c r="D435" s="54">
        <v>21000</v>
      </c>
      <c r="E435" s="54">
        <v>26000</v>
      </c>
    </row>
    <row r="436" spans="1:6" x14ac:dyDescent="0.2">
      <c r="A436" s="41" t="s">
        <v>114</v>
      </c>
      <c r="B436" s="50" t="s">
        <v>115</v>
      </c>
      <c r="C436" s="29">
        <v>53173.54</v>
      </c>
      <c r="D436" s="29">
        <v>90022</v>
      </c>
      <c r="E436" s="29">
        <v>40000</v>
      </c>
    </row>
    <row r="437" spans="1:6" ht="15.75" thickBot="1" x14ac:dyDescent="0.25">
      <c r="A437" s="41" t="s">
        <v>214</v>
      </c>
      <c r="B437" s="49" t="s">
        <v>106</v>
      </c>
      <c r="C437" s="29">
        <v>855001.68000000156</v>
      </c>
      <c r="D437" s="29">
        <v>5000000</v>
      </c>
      <c r="E437" s="29">
        <v>4426000</v>
      </c>
    </row>
    <row r="438" spans="1:6" ht="17.25" thickTop="1" thickBot="1" x14ac:dyDescent="0.3">
      <c r="A438" s="40"/>
      <c r="B438" s="10" t="s">
        <v>6</v>
      </c>
      <c r="C438" s="30">
        <f>SUM(C430:C437)</f>
        <v>11716198.93</v>
      </c>
      <c r="D438" s="30">
        <f>SUM(D430:D437)</f>
        <v>16302663</v>
      </c>
      <c r="E438" s="30">
        <v>16740727</v>
      </c>
    </row>
    <row r="439" spans="1:6" ht="16.5" thickTop="1" x14ac:dyDescent="0.25">
      <c r="A439" s="40"/>
      <c r="B439" s="9"/>
      <c r="C439" s="43"/>
      <c r="D439" s="32"/>
      <c r="E439" s="32"/>
    </row>
    <row r="440" spans="1:6" x14ac:dyDescent="0.2">
      <c r="A440" s="40"/>
      <c r="B440" s="4" t="s">
        <v>7</v>
      </c>
      <c r="C440" s="32"/>
      <c r="D440" s="32"/>
      <c r="E440" s="32"/>
    </row>
    <row r="441" spans="1:6" x14ac:dyDescent="0.2">
      <c r="A441" s="78" t="s">
        <v>29</v>
      </c>
      <c r="B441" s="67" t="s">
        <v>187</v>
      </c>
      <c r="C441" s="79">
        <v>419812</v>
      </c>
      <c r="D441" s="79">
        <v>500627</v>
      </c>
      <c r="E441" s="54">
        <v>487380</v>
      </c>
    </row>
    <row r="442" spans="1:6" x14ac:dyDescent="0.2">
      <c r="A442" s="78"/>
      <c r="B442" s="47" t="s">
        <v>409</v>
      </c>
      <c r="C442" s="48">
        <v>220473.57</v>
      </c>
      <c r="D442" s="48">
        <v>246254</v>
      </c>
      <c r="E442" s="48">
        <v>268303</v>
      </c>
    </row>
    <row r="443" spans="1:6" x14ac:dyDescent="0.2">
      <c r="A443" s="78"/>
      <c r="B443" s="47" t="s">
        <v>412</v>
      </c>
      <c r="C443" s="48">
        <v>82821.8</v>
      </c>
      <c r="D443" s="48">
        <v>135913</v>
      </c>
      <c r="E443" s="48">
        <v>92681</v>
      </c>
    </row>
    <row r="444" spans="1:6" x14ac:dyDescent="0.2">
      <c r="A444" s="78"/>
      <c r="B444" s="47" t="s">
        <v>410</v>
      </c>
      <c r="C444" s="48">
        <v>0</v>
      </c>
      <c r="D444" s="48">
        <v>0</v>
      </c>
      <c r="E444" s="48">
        <v>0</v>
      </c>
    </row>
    <row r="445" spans="1:6" x14ac:dyDescent="0.2">
      <c r="A445" s="78"/>
      <c r="B445" s="47" t="s">
        <v>411</v>
      </c>
      <c r="C445" s="48">
        <v>116516.63</v>
      </c>
      <c r="D445" s="48">
        <v>118460</v>
      </c>
      <c r="E445" s="48">
        <v>126396</v>
      </c>
    </row>
    <row r="446" spans="1:6" x14ac:dyDescent="0.2">
      <c r="A446" s="78" t="s">
        <v>30</v>
      </c>
      <c r="B446" s="53" t="s">
        <v>31</v>
      </c>
      <c r="C446" s="83">
        <v>1030296.94</v>
      </c>
      <c r="D446" s="83">
        <v>1284371</v>
      </c>
      <c r="E446" s="54">
        <v>1311920</v>
      </c>
      <c r="F446" s="17"/>
    </row>
    <row r="447" spans="1:6" x14ac:dyDescent="0.2">
      <c r="A447" s="78"/>
      <c r="B447" s="47" t="s">
        <v>409</v>
      </c>
      <c r="C447" s="48">
        <v>737686.15</v>
      </c>
      <c r="D447" s="48">
        <v>811146</v>
      </c>
      <c r="E447" s="48">
        <v>824846</v>
      </c>
      <c r="F447" s="17"/>
    </row>
    <row r="448" spans="1:6" x14ac:dyDescent="0.2">
      <c r="A448" s="78"/>
      <c r="B448" s="47" t="s">
        <v>412</v>
      </c>
      <c r="C448" s="48">
        <v>190826.78</v>
      </c>
      <c r="D448" s="48">
        <v>371515</v>
      </c>
      <c r="E448" s="48">
        <v>379239</v>
      </c>
      <c r="F448" s="17"/>
    </row>
    <row r="449" spans="1:6" x14ac:dyDescent="0.2">
      <c r="A449" s="78"/>
      <c r="B449" s="47" t="s">
        <v>410</v>
      </c>
      <c r="C449" s="48">
        <v>0</v>
      </c>
      <c r="D449" s="48">
        <v>0</v>
      </c>
      <c r="E449" s="48">
        <v>0</v>
      </c>
      <c r="F449" s="17"/>
    </row>
    <row r="450" spans="1:6" x14ac:dyDescent="0.2">
      <c r="A450" s="78"/>
      <c r="B450" s="47" t="s">
        <v>411</v>
      </c>
      <c r="C450" s="48">
        <v>101784.00999999989</v>
      </c>
      <c r="D450" s="48">
        <v>101710</v>
      </c>
      <c r="E450" s="48">
        <v>107835</v>
      </c>
      <c r="F450" s="17"/>
    </row>
    <row r="451" spans="1:6" x14ac:dyDescent="0.2">
      <c r="A451" s="78" t="s">
        <v>32</v>
      </c>
      <c r="B451" s="53" t="s">
        <v>33</v>
      </c>
      <c r="C451" s="83">
        <v>2222528.94</v>
      </c>
      <c r="D451" s="83">
        <v>2619680</v>
      </c>
      <c r="E451" s="54">
        <v>3009727</v>
      </c>
      <c r="F451" s="17"/>
    </row>
    <row r="452" spans="1:6" x14ac:dyDescent="0.2">
      <c r="A452" s="78"/>
      <c r="B452" s="47" t="s">
        <v>409</v>
      </c>
      <c r="C452" s="48">
        <v>1942561.38</v>
      </c>
      <c r="D452" s="48">
        <v>2267385</v>
      </c>
      <c r="E452" s="48">
        <v>2626774</v>
      </c>
      <c r="F452" s="17"/>
    </row>
    <row r="453" spans="1:6" x14ac:dyDescent="0.2">
      <c r="A453" s="78"/>
      <c r="B453" s="47" t="s">
        <v>412</v>
      </c>
      <c r="C453" s="48">
        <v>224968.66</v>
      </c>
      <c r="D453" s="48">
        <v>301790</v>
      </c>
      <c r="E453" s="48">
        <v>294668</v>
      </c>
      <c r="F453" s="17"/>
    </row>
    <row r="454" spans="1:6" x14ac:dyDescent="0.2">
      <c r="A454" s="78"/>
      <c r="B454" s="47" t="s">
        <v>410</v>
      </c>
      <c r="C454" s="48">
        <v>0</v>
      </c>
      <c r="D454" s="48">
        <v>0</v>
      </c>
      <c r="E454" s="48">
        <v>0</v>
      </c>
      <c r="F454" s="17"/>
    </row>
    <row r="455" spans="1:6" x14ac:dyDescent="0.2">
      <c r="A455" s="78"/>
      <c r="B455" s="47" t="s">
        <v>411</v>
      </c>
      <c r="C455" s="48">
        <v>54998.899999999907</v>
      </c>
      <c r="D455" s="48">
        <v>50505</v>
      </c>
      <c r="E455" s="48">
        <v>88285</v>
      </c>
      <c r="F455" s="17"/>
    </row>
    <row r="456" spans="1:6" x14ac:dyDescent="0.2">
      <c r="A456" s="78" t="s">
        <v>35</v>
      </c>
      <c r="B456" s="53" t="s">
        <v>36</v>
      </c>
      <c r="C456" s="83">
        <v>4470115.62</v>
      </c>
      <c r="D456" s="83">
        <v>5401363</v>
      </c>
      <c r="E456" s="54">
        <v>6082635</v>
      </c>
      <c r="F456" s="17"/>
    </row>
    <row r="457" spans="1:6" x14ac:dyDescent="0.2">
      <c r="A457" s="78"/>
      <c r="B457" s="47" t="s">
        <v>409</v>
      </c>
      <c r="C457" s="48">
        <v>3785971.18</v>
      </c>
      <c r="D457" s="48">
        <v>4527320</v>
      </c>
      <c r="E457" s="48">
        <v>5003676</v>
      </c>
      <c r="F457" s="17"/>
    </row>
    <row r="458" spans="1:6" x14ac:dyDescent="0.2">
      <c r="A458" s="78"/>
      <c r="B458" s="47" t="s">
        <v>412</v>
      </c>
      <c r="C458" s="48">
        <v>406836.5</v>
      </c>
      <c r="D458" s="48">
        <v>535450</v>
      </c>
      <c r="E458" s="48">
        <v>541601</v>
      </c>
      <c r="F458" s="17"/>
    </row>
    <row r="459" spans="1:6" x14ac:dyDescent="0.2">
      <c r="A459" s="78"/>
      <c r="B459" s="47" t="s">
        <v>410</v>
      </c>
      <c r="C459" s="48">
        <v>0</v>
      </c>
      <c r="D459" s="48">
        <v>0</v>
      </c>
      <c r="E459" s="48">
        <v>0</v>
      </c>
      <c r="F459" s="17"/>
    </row>
    <row r="460" spans="1:6" x14ac:dyDescent="0.2">
      <c r="A460" s="78"/>
      <c r="B460" s="47" t="s">
        <v>411</v>
      </c>
      <c r="C460" s="48">
        <v>277307.93999999994</v>
      </c>
      <c r="D460" s="48">
        <v>338593</v>
      </c>
      <c r="E460" s="48">
        <v>537358</v>
      </c>
      <c r="F460" s="17"/>
    </row>
    <row r="461" spans="1:6" x14ac:dyDescent="0.2">
      <c r="A461" s="78" t="s">
        <v>359</v>
      </c>
      <c r="B461" s="53" t="s">
        <v>360</v>
      </c>
      <c r="C461" s="83">
        <v>3573445.43</v>
      </c>
      <c r="D461" s="83">
        <v>2932475</v>
      </c>
      <c r="E461" s="52">
        <v>3472588</v>
      </c>
      <c r="F461" s="17"/>
    </row>
    <row r="462" spans="1:6" ht="15.75" thickBot="1" x14ac:dyDescent="0.25">
      <c r="A462" s="77" t="s">
        <v>162</v>
      </c>
      <c r="B462" s="50" t="s">
        <v>221</v>
      </c>
      <c r="C462" s="82">
        <v>0</v>
      </c>
      <c r="D462" s="82">
        <v>3564147</v>
      </c>
      <c r="E462" s="29">
        <v>2376477</v>
      </c>
      <c r="F462" s="17"/>
    </row>
    <row r="463" spans="1:6" ht="17.25" thickTop="1" thickBot="1" x14ac:dyDescent="0.3">
      <c r="A463" s="40"/>
      <c r="B463" s="10" t="s">
        <v>50</v>
      </c>
      <c r="C463" s="30">
        <f>C441+C446+C451+C456+C461+C462</f>
        <v>11716198.93</v>
      </c>
      <c r="D463" s="30">
        <f>D441+D446+D451+D456+D461+D462</f>
        <v>16302663</v>
      </c>
      <c r="E463" s="30">
        <v>16740727</v>
      </c>
      <c r="F463" s="17"/>
    </row>
    <row r="464" spans="1:6" ht="17.25" thickTop="1" thickBot="1" x14ac:dyDescent="0.3">
      <c r="A464" s="40"/>
      <c r="B464" s="9"/>
      <c r="C464" s="58"/>
      <c r="D464" s="58"/>
      <c r="E464" s="58"/>
      <c r="F464" s="17"/>
    </row>
    <row r="465" spans="1:6" ht="21" thickTop="1" thickBot="1" x14ac:dyDescent="0.45">
      <c r="A465" s="40"/>
      <c r="B465" s="20" t="s">
        <v>164</v>
      </c>
      <c r="C465" s="58"/>
      <c r="D465" s="58"/>
      <c r="E465" s="58"/>
      <c r="F465" s="17"/>
    </row>
    <row r="466" spans="1:6" ht="15.75" thickTop="1" x14ac:dyDescent="0.2">
      <c r="A466" s="40"/>
      <c r="B466" s="4" t="s">
        <v>2</v>
      </c>
      <c r="C466" s="58"/>
      <c r="D466" s="58"/>
      <c r="E466" s="58"/>
    </row>
    <row r="467" spans="1:6" x14ac:dyDescent="0.2">
      <c r="A467" s="40" t="s">
        <v>122</v>
      </c>
      <c r="B467" s="49" t="s">
        <v>123</v>
      </c>
      <c r="C467" s="82">
        <v>575.94000000000005</v>
      </c>
      <c r="D467" s="82">
        <v>2000</v>
      </c>
      <c r="E467" s="29">
        <v>2000</v>
      </c>
    </row>
    <row r="468" spans="1:6" x14ac:dyDescent="0.2">
      <c r="A468" s="40" t="s">
        <v>110</v>
      </c>
      <c r="B468" s="49" t="s">
        <v>118</v>
      </c>
      <c r="C468" s="82">
        <v>0</v>
      </c>
      <c r="D468" s="82">
        <v>0</v>
      </c>
      <c r="E468" s="29">
        <v>0</v>
      </c>
    </row>
    <row r="469" spans="1:6" x14ac:dyDescent="0.2">
      <c r="A469" s="40" t="s">
        <v>114</v>
      </c>
      <c r="B469" s="49" t="s">
        <v>115</v>
      </c>
      <c r="C469" s="82">
        <v>0</v>
      </c>
      <c r="D469" s="82">
        <v>0</v>
      </c>
      <c r="E469" s="29">
        <v>0</v>
      </c>
    </row>
    <row r="470" spans="1:6" ht="15.75" thickBot="1" x14ac:dyDescent="0.25">
      <c r="A470" s="41" t="s">
        <v>214</v>
      </c>
      <c r="B470" s="49" t="s">
        <v>106</v>
      </c>
      <c r="C470" s="82">
        <v>0</v>
      </c>
      <c r="D470" s="82">
        <v>0</v>
      </c>
      <c r="E470" s="29">
        <v>0</v>
      </c>
    </row>
    <row r="471" spans="1:6" ht="17.25" thickTop="1" thickBot="1" x14ac:dyDescent="0.3">
      <c r="A471" s="40"/>
      <c r="B471" s="10" t="s">
        <v>6</v>
      </c>
      <c r="C471" s="62">
        <f>SUM(C467:C470)</f>
        <v>575.94000000000005</v>
      </c>
      <c r="D471" s="62">
        <f>SUM(D467:D470)</f>
        <v>2000</v>
      </c>
      <c r="E471" s="62">
        <v>2000</v>
      </c>
    </row>
    <row r="472" spans="1:6" ht="15.75" thickTop="1" x14ac:dyDescent="0.2">
      <c r="A472" s="40"/>
      <c r="B472" s="4"/>
      <c r="C472" s="58"/>
      <c r="D472" s="58"/>
      <c r="E472" s="58"/>
    </row>
    <row r="473" spans="1:6" x14ac:dyDescent="0.2">
      <c r="A473" s="40"/>
      <c r="B473" s="4" t="s">
        <v>7</v>
      </c>
      <c r="C473" s="58"/>
      <c r="D473" s="58"/>
      <c r="E473" s="58"/>
    </row>
    <row r="474" spans="1:6" x14ac:dyDescent="0.2">
      <c r="A474" s="41" t="s">
        <v>392</v>
      </c>
      <c r="B474" s="49" t="s">
        <v>399</v>
      </c>
      <c r="C474" s="80">
        <v>0</v>
      </c>
      <c r="D474" s="80">
        <v>0</v>
      </c>
      <c r="E474" s="57">
        <v>0</v>
      </c>
    </row>
    <row r="475" spans="1:6" x14ac:dyDescent="0.2">
      <c r="A475" s="41" t="s">
        <v>393</v>
      </c>
      <c r="B475" s="49" t="s">
        <v>400</v>
      </c>
      <c r="C475" s="80">
        <v>0</v>
      </c>
      <c r="D475" s="80">
        <v>0</v>
      </c>
      <c r="E475" s="57">
        <v>0</v>
      </c>
    </row>
    <row r="476" spans="1:6" x14ac:dyDescent="0.2">
      <c r="A476" s="41" t="s">
        <v>76</v>
      </c>
      <c r="B476" s="49" t="s">
        <v>394</v>
      </c>
      <c r="C476" s="80">
        <v>0</v>
      </c>
      <c r="D476" s="80">
        <v>0</v>
      </c>
      <c r="E476" s="57">
        <v>0</v>
      </c>
    </row>
    <row r="477" spans="1:6" x14ac:dyDescent="0.2">
      <c r="A477" s="41" t="s">
        <v>418</v>
      </c>
      <c r="B477" s="53" t="s">
        <v>419</v>
      </c>
      <c r="C477" s="80">
        <v>575.94000000000005</v>
      </c>
      <c r="D477" s="80">
        <v>2000</v>
      </c>
      <c r="E477" s="57">
        <v>2000</v>
      </c>
    </row>
    <row r="478" spans="1:6" ht="15.75" thickBot="1" x14ac:dyDescent="0.25">
      <c r="A478" s="40" t="s">
        <v>259</v>
      </c>
      <c r="B478" s="49" t="s">
        <v>221</v>
      </c>
      <c r="C478" s="80">
        <v>0</v>
      </c>
      <c r="D478" s="80">
        <v>0</v>
      </c>
      <c r="E478" s="57">
        <v>0</v>
      </c>
    </row>
    <row r="479" spans="1:6" ht="17.25" thickTop="1" thickBot="1" x14ac:dyDescent="0.3">
      <c r="A479" s="41"/>
      <c r="B479" s="10" t="s">
        <v>50</v>
      </c>
      <c r="C479" s="61">
        <f>SUM(C474:C478)</f>
        <v>575.94000000000005</v>
      </c>
      <c r="D479" s="61">
        <f>SUM(D474:D478)</f>
        <v>2000</v>
      </c>
      <c r="E479" s="61">
        <v>2000</v>
      </c>
    </row>
    <row r="480" spans="1:6" ht="17.25" thickTop="1" thickBot="1" x14ac:dyDescent="0.3">
      <c r="A480" s="41"/>
      <c r="B480" s="9"/>
      <c r="C480" s="58"/>
      <c r="D480" s="58"/>
      <c r="E480" s="58"/>
    </row>
    <row r="481" spans="1:5" ht="21" thickTop="1" thickBot="1" x14ac:dyDescent="0.45">
      <c r="A481" s="40"/>
      <c r="B481" s="20" t="s">
        <v>165</v>
      </c>
      <c r="C481" s="58"/>
      <c r="D481" s="58"/>
      <c r="E481" s="58"/>
    </row>
    <row r="482" spans="1:5" ht="15.75" thickTop="1" x14ac:dyDescent="0.2">
      <c r="A482" s="40"/>
      <c r="B482" s="4" t="s">
        <v>2</v>
      </c>
      <c r="C482" s="58"/>
      <c r="D482" s="58"/>
      <c r="E482" s="58"/>
    </row>
    <row r="483" spans="1:5" x14ac:dyDescent="0.2">
      <c r="A483" s="77" t="s">
        <v>110</v>
      </c>
      <c r="B483" s="49" t="s">
        <v>118</v>
      </c>
      <c r="C483" s="82">
        <v>3155603.81</v>
      </c>
      <c r="D483" s="82">
        <v>3290444</v>
      </c>
      <c r="E483" s="29">
        <v>3372868</v>
      </c>
    </row>
    <row r="484" spans="1:5" x14ac:dyDescent="0.2">
      <c r="A484" s="77" t="s">
        <v>114</v>
      </c>
      <c r="B484" s="50" t="s">
        <v>115</v>
      </c>
      <c r="C484" s="82">
        <v>0</v>
      </c>
      <c r="D484" s="82">
        <v>0</v>
      </c>
      <c r="E484" s="29">
        <v>0</v>
      </c>
    </row>
    <row r="485" spans="1:5" x14ac:dyDescent="0.2">
      <c r="A485" s="78" t="s">
        <v>103</v>
      </c>
      <c r="B485" s="50" t="s">
        <v>116</v>
      </c>
      <c r="C485" s="82">
        <v>0</v>
      </c>
      <c r="D485" s="82">
        <v>0</v>
      </c>
      <c r="E485" s="29">
        <v>10000</v>
      </c>
    </row>
    <row r="486" spans="1:5" x14ac:dyDescent="0.2">
      <c r="A486" s="78" t="s">
        <v>103</v>
      </c>
      <c r="B486" s="50" t="s">
        <v>236</v>
      </c>
      <c r="C486" s="82">
        <v>14252998.77</v>
      </c>
      <c r="D486" s="82">
        <v>14192738</v>
      </c>
      <c r="E486" s="29">
        <v>11248430</v>
      </c>
    </row>
    <row r="487" spans="1:5" x14ac:dyDescent="0.2">
      <c r="A487" s="78" t="s">
        <v>103</v>
      </c>
      <c r="B487" s="50" t="s">
        <v>284</v>
      </c>
      <c r="C487" s="82">
        <v>1588000</v>
      </c>
      <c r="D487" s="82">
        <v>2000000</v>
      </c>
      <c r="E487" s="29">
        <v>2275000</v>
      </c>
    </row>
    <row r="488" spans="1:5" x14ac:dyDescent="0.2">
      <c r="A488" s="78" t="s">
        <v>103</v>
      </c>
      <c r="B488" s="50" t="s">
        <v>459</v>
      </c>
      <c r="C488" s="82">
        <v>667835.55000000005</v>
      </c>
      <c r="D488" s="82">
        <v>209793</v>
      </c>
      <c r="E488" s="29">
        <v>920806</v>
      </c>
    </row>
    <row r="489" spans="1:5" x14ac:dyDescent="0.2">
      <c r="A489" s="78" t="s">
        <v>103</v>
      </c>
      <c r="B489" s="50" t="s">
        <v>460</v>
      </c>
      <c r="C489" s="82">
        <v>284100.08</v>
      </c>
      <c r="D489" s="82">
        <v>286876</v>
      </c>
      <c r="E489" s="29">
        <v>283476</v>
      </c>
    </row>
    <row r="490" spans="1:5" x14ac:dyDescent="0.2">
      <c r="A490" s="78" t="s">
        <v>103</v>
      </c>
      <c r="B490" s="50" t="s">
        <v>420</v>
      </c>
      <c r="C490" s="82">
        <v>575.94000000000005</v>
      </c>
      <c r="D490" s="82">
        <v>2000</v>
      </c>
      <c r="E490" s="29">
        <v>2000</v>
      </c>
    </row>
    <row r="491" spans="1:5" x14ac:dyDescent="0.2">
      <c r="A491" s="78" t="s">
        <v>103</v>
      </c>
      <c r="B491" s="50" t="s">
        <v>522</v>
      </c>
      <c r="C491" s="82">
        <v>96243.45</v>
      </c>
      <c r="D491" s="82">
        <v>0</v>
      </c>
      <c r="E491" s="29">
        <v>0</v>
      </c>
    </row>
    <row r="492" spans="1:5" x14ac:dyDescent="0.2">
      <c r="A492" s="78" t="s">
        <v>103</v>
      </c>
      <c r="B492" s="50" t="s">
        <v>117</v>
      </c>
      <c r="C492" s="82">
        <v>302000</v>
      </c>
      <c r="D492" s="82">
        <v>401857</v>
      </c>
      <c r="E492" s="29">
        <v>496640</v>
      </c>
    </row>
    <row r="493" spans="1:5" ht="15.75" thickBot="1" x14ac:dyDescent="0.25">
      <c r="A493" s="78" t="s">
        <v>214</v>
      </c>
      <c r="B493" s="49" t="s">
        <v>106</v>
      </c>
      <c r="C493" s="82">
        <v>1379141.4700000025</v>
      </c>
      <c r="D493" s="82">
        <v>1402936</v>
      </c>
      <c r="E493" s="29">
        <v>1391805</v>
      </c>
    </row>
    <row r="494" spans="1:5" ht="17.25" thickTop="1" thickBot="1" x14ac:dyDescent="0.3">
      <c r="A494" s="40"/>
      <c r="B494" s="10" t="s">
        <v>6</v>
      </c>
      <c r="C494" s="62">
        <f>SUM(C483:C493)</f>
        <v>21726499.07</v>
      </c>
      <c r="D494" s="62">
        <f>SUM(D483:D493)</f>
        <v>21786644</v>
      </c>
      <c r="E494" s="62">
        <v>20001025</v>
      </c>
    </row>
    <row r="495" spans="1:5" ht="15.75" thickTop="1" x14ac:dyDescent="0.2">
      <c r="A495" s="40"/>
      <c r="B495" s="4"/>
      <c r="C495" s="32"/>
      <c r="D495" s="32"/>
      <c r="E495" s="32"/>
    </row>
    <row r="496" spans="1:5" x14ac:dyDescent="0.2">
      <c r="A496" s="40"/>
      <c r="B496" s="4" t="s">
        <v>7</v>
      </c>
      <c r="C496" s="32"/>
      <c r="D496" s="32"/>
      <c r="E496" s="32"/>
    </row>
    <row r="497" spans="1:5" x14ac:dyDescent="0.2">
      <c r="A497" s="78" t="s">
        <v>406</v>
      </c>
      <c r="B497" s="49" t="s">
        <v>407</v>
      </c>
      <c r="C497" s="80">
        <v>500</v>
      </c>
      <c r="D497" s="80">
        <v>5750</v>
      </c>
      <c r="E497" s="57">
        <v>2000</v>
      </c>
    </row>
    <row r="498" spans="1:5" x14ac:dyDescent="0.2">
      <c r="A498" s="78" t="s">
        <v>395</v>
      </c>
      <c r="B498" s="49" t="s">
        <v>397</v>
      </c>
      <c r="C498" s="80">
        <v>8755000</v>
      </c>
      <c r="D498" s="80">
        <v>9065000</v>
      </c>
      <c r="E498" s="57">
        <v>9175000</v>
      </c>
    </row>
    <row r="499" spans="1:5" x14ac:dyDescent="0.2">
      <c r="A499" s="78" t="s">
        <v>396</v>
      </c>
      <c r="B499" s="49" t="s">
        <v>398</v>
      </c>
      <c r="C499" s="80">
        <v>12947299.07</v>
      </c>
      <c r="D499" s="80">
        <v>12622024</v>
      </c>
      <c r="E499" s="57">
        <v>10794192</v>
      </c>
    </row>
    <row r="500" spans="1:5" x14ac:dyDescent="0.2">
      <c r="A500" s="78" t="s">
        <v>471</v>
      </c>
      <c r="B500" s="49" t="s">
        <v>394</v>
      </c>
      <c r="C500" s="80">
        <v>23700</v>
      </c>
      <c r="D500" s="80">
        <v>76500</v>
      </c>
      <c r="E500" s="57">
        <v>23700</v>
      </c>
    </row>
    <row r="501" spans="1:5" ht="15.75" thickBot="1" x14ac:dyDescent="0.25">
      <c r="A501" s="77" t="s">
        <v>260</v>
      </c>
      <c r="B501" s="49" t="s">
        <v>221</v>
      </c>
      <c r="C501" s="80">
        <v>0</v>
      </c>
      <c r="D501" s="80">
        <v>17370</v>
      </c>
      <c r="E501" s="57">
        <v>6133</v>
      </c>
    </row>
    <row r="502" spans="1:5" ht="17.25" thickTop="1" thickBot="1" x14ac:dyDescent="0.3">
      <c r="A502" s="41"/>
      <c r="B502" s="10" t="s">
        <v>50</v>
      </c>
      <c r="C502" s="35">
        <f>SUM(C497:C501)</f>
        <v>21726499.07</v>
      </c>
      <c r="D502" s="35">
        <f>SUM(D497:D501)</f>
        <v>21786644</v>
      </c>
      <c r="E502" s="35">
        <v>20001025</v>
      </c>
    </row>
    <row r="503" spans="1:5" ht="17.25" thickTop="1" thickBot="1" x14ac:dyDescent="0.3">
      <c r="A503" s="40"/>
      <c r="B503" s="9"/>
      <c r="C503" s="58"/>
      <c r="D503" s="58"/>
      <c r="E503" s="58"/>
    </row>
    <row r="504" spans="1:5" ht="21" thickTop="1" thickBot="1" x14ac:dyDescent="0.45">
      <c r="A504" s="40"/>
      <c r="B504" s="20" t="s">
        <v>77</v>
      </c>
      <c r="D504" s="58"/>
      <c r="E504" s="58"/>
    </row>
    <row r="505" spans="1:5" ht="15.75" thickTop="1" x14ac:dyDescent="0.2">
      <c r="A505" s="40"/>
      <c r="B505" s="4" t="s">
        <v>2</v>
      </c>
      <c r="C505" s="58"/>
      <c r="D505" s="58"/>
      <c r="E505" s="58"/>
    </row>
    <row r="506" spans="1:5" x14ac:dyDescent="0.2">
      <c r="A506" s="77" t="s">
        <v>110</v>
      </c>
      <c r="B506" s="50" t="s">
        <v>118</v>
      </c>
      <c r="C506" s="82">
        <v>0</v>
      </c>
      <c r="D506" s="82">
        <v>0</v>
      </c>
      <c r="E506" s="29">
        <v>0</v>
      </c>
    </row>
    <row r="507" spans="1:5" x14ac:dyDescent="0.2">
      <c r="A507" s="77" t="s">
        <v>114</v>
      </c>
      <c r="B507" s="50" t="s">
        <v>115</v>
      </c>
      <c r="C507" s="82">
        <v>340412.97</v>
      </c>
      <c r="D507" s="82">
        <v>189000</v>
      </c>
      <c r="E507" s="29">
        <v>200000</v>
      </c>
    </row>
    <row r="508" spans="1:5" x14ac:dyDescent="0.2">
      <c r="A508" s="77" t="s">
        <v>452</v>
      </c>
      <c r="B508" s="53" t="s">
        <v>453</v>
      </c>
      <c r="C508" s="81">
        <v>0</v>
      </c>
      <c r="D508" s="81">
        <v>0</v>
      </c>
      <c r="E508" s="29">
        <v>35000000</v>
      </c>
    </row>
    <row r="509" spans="1:5" x14ac:dyDescent="0.2">
      <c r="A509" s="78" t="s">
        <v>103</v>
      </c>
      <c r="B509" s="50" t="s">
        <v>116</v>
      </c>
      <c r="C509" s="82">
        <v>0</v>
      </c>
      <c r="D509" s="82">
        <v>0</v>
      </c>
      <c r="E509" s="29">
        <v>950000</v>
      </c>
    </row>
    <row r="510" spans="1:5" x14ac:dyDescent="0.2">
      <c r="A510" s="78" t="s">
        <v>103</v>
      </c>
      <c r="B510" s="50" t="s">
        <v>375</v>
      </c>
      <c r="C510" s="82">
        <v>0</v>
      </c>
      <c r="D510" s="82">
        <v>222000</v>
      </c>
      <c r="E510" s="29">
        <v>0</v>
      </c>
    </row>
    <row r="511" spans="1:5" x14ac:dyDescent="0.2">
      <c r="A511" s="78" t="s">
        <v>103</v>
      </c>
      <c r="B511" s="50" t="s">
        <v>376</v>
      </c>
      <c r="C511" s="82">
        <v>13640.73</v>
      </c>
      <c r="D511" s="82">
        <v>600000</v>
      </c>
      <c r="E511" s="29">
        <v>0</v>
      </c>
    </row>
    <row r="512" spans="1:5" x14ac:dyDescent="0.2">
      <c r="A512" s="78" t="s">
        <v>103</v>
      </c>
      <c r="B512" s="50" t="s">
        <v>523</v>
      </c>
      <c r="C512" s="82">
        <v>15173.03</v>
      </c>
      <c r="D512" s="82">
        <v>0</v>
      </c>
      <c r="E512" s="29">
        <v>0</v>
      </c>
    </row>
    <row r="513" spans="1:5" x14ac:dyDescent="0.2">
      <c r="A513" s="78" t="s">
        <v>103</v>
      </c>
      <c r="B513" s="50" t="s">
        <v>485</v>
      </c>
      <c r="C513" s="82">
        <v>0</v>
      </c>
      <c r="D513" s="82">
        <v>1988371</v>
      </c>
      <c r="E513" s="29">
        <v>0</v>
      </c>
    </row>
    <row r="514" spans="1:5" x14ac:dyDescent="0.2">
      <c r="A514" s="78" t="s">
        <v>237</v>
      </c>
      <c r="B514" s="53" t="s">
        <v>178</v>
      </c>
      <c r="C514" s="82">
        <v>0</v>
      </c>
      <c r="D514" s="82">
        <v>0</v>
      </c>
      <c r="E514" s="29">
        <v>0</v>
      </c>
    </row>
    <row r="515" spans="1:5" ht="15.75" thickBot="1" x14ac:dyDescent="0.25">
      <c r="A515" s="78" t="s">
        <v>214</v>
      </c>
      <c r="B515" s="49" t="s">
        <v>106</v>
      </c>
      <c r="C515" s="82">
        <v>162773.47999999998</v>
      </c>
      <c r="D515" s="82">
        <v>7629140</v>
      </c>
      <c r="E515" s="29">
        <v>9466368</v>
      </c>
    </row>
    <row r="516" spans="1:5" ht="17.25" thickTop="1" thickBot="1" x14ac:dyDescent="0.3">
      <c r="A516" s="40"/>
      <c r="B516" s="10" t="s">
        <v>6</v>
      </c>
      <c r="C516" s="62">
        <f>SUM(C506:C515)</f>
        <v>532000.21</v>
      </c>
      <c r="D516" s="62">
        <f>SUM(D506:D515)</f>
        <v>10628511</v>
      </c>
      <c r="E516" s="62">
        <v>45616368</v>
      </c>
    </row>
    <row r="517" spans="1:5" ht="15.75" thickTop="1" x14ac:dyDescent="0.2">
      <c r="A517" s="40"/>
      <c r="B517" s="4"/>
      <c r="C517" s="58"/>
      <c r="D517" s="58"/>
      <c r="E517" s="58"/>
    </row>
    <row r="518" spans="1:5" x14ac:dyDescent="0.2">
      <c r="A518" s="40"/>
      <c r="B518" s="4" t="s">
        <v>7</v>
      </c>
      <c r="C518" s="58"/>
      <c r="D518" s="58"/>
      <c r="E518" s="58"/>
    </row>
    <row r="519" spans="1:5" x14ac:dyDescent="0.2">
      <c r="A519" s="77" t="s">
        <v>125</v>
      </c>
      <c r="B519" s="49" t="s">
        <v>486</v>
      </c>
      <c r="C519" s="82">
        <v>0</v>
      </c>
      <c r="D519" s="82">
        <v>50187</v>
      </c>
      <c r="E519" s="29">
        <v>0</v>
      </c>
    </row>
    <row r="520" spans="1:5" x14ac:dyDescent="0.2">
      <c r="A520" s="77" t="s">
        <v>126</v>
      </c>
      <c r="B520" s="49" t="s">
        <v>487</v>
      </c>
      <c r="C520" s="82">
        <v>9750</v>
      </c>
      <c r="D520" s="82">
        <v>0</v>
      </c>
      <c r="E520" s="29">
        <v>0</v>
      </c>
    </row>
    <row r="521" spans="1:5" x14ac:dyDescent="0.2">
      <c r="A521" s="77" t="s">
        <v>127</v>
      </c>
      <c r="B521" s="49" t="s">
        <v>128</v>
      </c>
      <c r="C521" s="82">
        <v>0</v>
      </c>
      <c r="D521" s="82">
        <v>0</v>
      </c>
      <c r="E521" s="29">
        <v>0</v>
      </c>
    </row>
    <row r="522" spans="1:5" x14ac:dyDescent="0.2">
      <c r="A522" s="77" t="s">
        <v>127</v>
      </c>
      <c r="B522" s="49" t="s">
        <v>401</v>
      </c>
      <c r="C522" s="82">
        <v>0</v>
      </c>
      <c r="D522" s="82">
        <v>0</v>
      </c>
      <c r="E522" s="29">
        <v>0</v>
      </c>
    </row>
    <row r="523" spans="1:5" x14ac:dyDescent="0.2">
      <c r="A523" s="77" t="s">
        <v>129</v>
      </c>
      <c r="B523" s="49" t="s">
        <v>130</v>
      </c>
      <c r="C523" s="82">
        <v>13640.73</v>
      </c>
      <c r="D523" s="82">
        <v>600000</v>
      </c>
      <c r="E523" s="29">
        <v>0</v>
      </c>
    </row>
    <row r="524" spans="1:5" x14ac:dyDescent="0.2">
      <c r="A524" s="77" t="s">
        <v>131</v>
      </c>
      <c r="B524" s="50" t="s">
        <v>472</v>
      </c>
      <c r="C524" s="82">
        <v>15173.03</v>
      </c>
      <c r="D524" s="82">
        <v>0</v>
      </c>
      <c r="E524" s="29">
        <v>0</v>
      </c>
    </row>
    <row r="525" spans="1:5" x14ac:dyDescent="0.2">
      <c r="A525" s="77" t="s">
        <v>286</v>
      </c>
      <c r="B525" s="50" t="s">
        <v>285</v>
      </c>
      <c r="C525" s="82">
        <v>0</v>
      </c>
      <c r="D525" s="82">
        <v>222000</v>
      </c>
      <c r="E525" s="29">
        <v>35000000</v>
      </c>
    </row>
    <row r="526" spans="1:5" x14ac:dyDescent="0.2">
      <c r="A526" s="77" t="s">
        <v>287</v>
      </c>
      <c r="B526" s="50" t="s">
        <v>288</v>
      </c>
      <c r="C526" s="82">
        <v>0</v>
      </c>
      <c r="D526" s="82">
        <v>0</v>
      </c>
      <c r="E526" s="29">
        <v>0</v>
      </c>
    </row>
    <row r="527" spans="1:5" x14ac:dyDescent="0.2">
      <c r="A527" s="77" t="s">
        <v>350</v>
      </c>
      <c r="B527" s="50" t="s">
        <v>446</v>
      </c>
      <c r="C527" s="82">
        <v>397193</v>
      </c>
      <c r="D527" s="82">
        <v>0</v>
      </c>
      <c r="E527" s="29">
        <v>0</v>
      </c>
    </row>
    <row r="528" spans="1:5" x14ac:dyDescent="0.2">
      <c r="A528" s="77" t="s">
        <v>524</v>
      </c>
      <c r="B528" s="53" t="s">
        <v>419</v>
      </c>
      <c r="C528" s="82">
        <v>96243.45</v>
      </c>
      <c r="D528" s="82">
        <v>0</v>
      </c>
      <c r="E528" s="29">
        <v>0</v>
      </c>
    </row>
    <row r="529" spans="1:5" ht="15.75" thickBot="1" x14ac:dyDescent="0.25">
      <c r="A529" s="77" t="s">
        <v>368</v>
      </c>
      <c r="B529" s="50" t="s">
        <v>221</v>
      </c>
      <c r="C529" s="82">
        <v>0</v>
      </c>
      <c r="D529" s="82">
        <v>9756324</v>
      </c>
      <c r="E529" s="29">
        <v>10616368</v>
      </c>
    </row>
    <row r="530" spans="1:5" ht="17.25" thickTop="1" thickBot="1" x14ac:dyDescent="0.3">
      <c r="A530" s="40"/>
      <c r="B530" s="10" t="s">
        <v>50</v>
      </c>
      <c r="C530" s="62">
        <f>SUM(C519:C529)</f>
        <v>532000.21</v>
      </c>
      <c r="D530" s="62">
        <f>SUM(D519:D529)</f>
        <v>10628511</v>
      </c>
      <c r="E530" s="62">
        <v>45616368</v>
      </c>
    </row>
    <row r="531" spans="1:5" ht="16.5" thickTop="1" thickBot="1" x14ac:dyDescent="0.25">
      <c r="A531" s="40"/>
      <c r="B531" s="4"/>
    </row>
    <row r="532" spans="1:5" ht="21" thickTop="1" thickBot="1" x14ac:dyDescent="0.45">
      <c r="A532" s="40"/>
      <c r="B532" s="20" t="s">
        <v>85</v>
      </c>
    </row>
    <row r="533" spans="1:5" ht="15.75" thickTop="1" x14ac:dyDescent="0.2">
      <c r="A533" s="40"/>
      <c r="B533" s="4" t="s">
        <v>78</v>
      </c>
    </row>
    <row r="534" spans="1:5" x14ac:dyDescent="0.2">
      <c r="A534" s="77" t="s">
        <v>110</v>
      </c>
      <c r="B534" s="49" t="s">
        <v>118</v>
      </c>
      <c r="C534" s="82">
        <v>0</v>
      </c>
      <c r="D534" s="82">
        <v>0</v>
      </c>
      <c r="E534" s="29">
        <v>0</v>
      </c>
    </row>
    <row r="535" spans="1:5" x14ac:dyDescent="0.2">
      <c r="A535" s="77" t="s">
        <v>112</v>
      </c>
      <c r="B535" s="50" t="s">
        <v>113</v>
      </c>
      <c r="C535" s="82">
        <v>103120.81</v>
      </c>
      <c r="D535" s="82">
        <v>70000</v>
      </c>
      <c r="E535" s="29">
        <v>110000</v>
      </c>
    </row>
    <row r="536" spans="1:5" x14ac:dyDescent="0.2">
      <c r="A536" s="77" t="s">
        <v>114</v>
      </c>
      <c r="B536" s="50" t="s">
        <v>115</v>
      </c>
      <c r="C536" s="82">
        <v>191011.72</v>
      </c>
      <c r="D536" s="82">
        <v>188578</v>
      </c>
      <c r="E536" s="29">
        <v>248067</v>
      </c>
    </row>
    <row r="537" spans="1:5" ht="15.75" thickBot="1" x14ac:dyDescent="0.25">
      <c r="A537" s="77" t="s">
        <v>132</v>
      </c>
      <c r="B537" s="50" t="s">
        <v>133</v>
      </c>
      <c r="C537" s="82">
        <v>5749906.9500000002</v>
      </c>
      <c r="D537" s="82">
        <v>6340650</v>
      </c>
      <c r="E537" s="29">
        <v>9255736</v>
      </c>
    </row>
    <row r="538" spans="1:5" ht="17.25" thickTop="1" thickBot="1" x14ac:dyDescent="0.3">
      <c r="A538" s="40"/>
      <c r="B538" s="10" t="s">
        <v>86</v>
      </c>
      <c r="C538" s="62">
        <f>SUM(C534:C537)</f>
        <v>6044039.4800000004</v>
      </c>
      <c r="D538" s="62">
        <f>SUM(D534:D537)</f>
        <v>6599228</v>
      </c>
      <c r="E538" s="62">
        <v>9613803</v>
      </c>
    </row>
    <row r="539" spans="1:5" ht="15.75" thickTop="1" x14ac:dyDescent="0.2">
      <c r="A539" s="40"/>
      <c r="B539" s="4"/>
    </row>
    <row r="540" spans="1:5" x14ac:dyDescent="0.2">
      <c r="A540" s="40"/>
      <c r="B540" s="4" t="s">
        <v>81</v>
      </c>
    </row>
    <row r="541" spans="1:5" x14ac:dyDescent="0.2">
      <c r="A541" s="77" t="s">
        <v>168</v>
      </c>
      <c r="B541" s="8" t="s">
        <v>79</v>
      </c>
      <c r="C541" s="82">
        <v>1029102.12</v>
      </c>
      <c r="D541" s="82">
        <v>972883</v>
      </c>
      <c r="E541" s="29">
        <v>1003601</v>
      </c>
    </row>
    <row r="542" spans="1:5" x14ac:dyDescent="0.2">
      <c r="A542" s="78" t="s">
        <v>192</v>
      </c>
      <c r="B542" s="8" t="s">
        <v>87</v>
      </c>
      <c r="C542" s="82">
        <v>1759550.92</v>
      </c>
      <c r="D542" s="82">
        <v>1760716</v>
      </c>
      <c r="E542" s="29">
        <v>2083822</v>
      </c>
    </row>
    <row r="543" spans="1:5" x14ac:dyDescent="0.2">
      <c r="A543" s="77" t="s">
        <v>193</v>
      </c>
      <c r="B543" s="14" t="s">
        <v>99</v>
      </c>
      <c r="C543" s="82">
        <v>0</v>
      </c>
      <c r="D543" s="82">
        <v>4219867</v>
      </c>
      <c r="E543" s="29">
        <v>3561225</v>
      </c>
    </row>
    <row r="544" spans="1:5" x14ac:dyDescent="0.2">
      <c r="A544" s="77" t="s">
        <v>208</v>
      </c>
      <c r="B544" s="14" t="s">
        <v>221</v>
      </c>
      <c r="C544" s="82">
        <v>0</v>
      </c>
      <c r="D544" s="82">
        <v>882863</v>
      </c>
      <c r="E544" s="29">
        <v>4197824</v>
      </c>
    </row>
    <row r="545" spans="1:5" ht="15.75" thickBot="1" x14ac:dyDescent="0.25">
      <c r="A545" s="77" t="s">
        <v>140</v>
      </c>
      <c r="B545" s="16" t="s">
        <v>88</v>
      </c>
      <c r="C545" s="82">
        <v>2472321.63</v>
      </c>
      <c r="D545" s="82">
        <v>1993009</v>
      </c>
      <c r="E545" s="29">
        <v>2888556</v>
      </c>
    </row>
    <row r="546" spans="1:5" ht="17.25" thickTop="1" thickBot="1" x14ac:dyDescent="0.3">
      <c r="A546" s="40"/>
      <c r="B546" s="10" t="s">
        <v>82</v>
      </c>
      <c r="C546" s="62">
        <f>SUM(C541:C545)</f>
        <v>5260974.67</v>
      </c>
      <c r="D546" s="62">
        <f>SUM(D541:D545)</f>
        <v>9829338</v>
      </c>
      <c r="E546" s="62">
        <v>13735028</v>
      </c>
    </row>
    <row r="547" spans="1:5" ht="15.75" thickTop="1" x14ac:dyDescent="0.2">
      <c r="A547" s="40"/>
      <c r="B547" s="4"/>
    </row>
    <row r="548" spans="1:5" x14ac:dyDescent="0.2">
      <c r="A548" s="40"/>
      <c r="B548" s="4" t="s">
        <v>83</v>
      </c>
    </row>
    <row r="549" spans="1:5" x14ac:dyDescent="0.2">
      <c r="A549" s="78" t="s">
        <v>245</v>
      </c>
      <c r="B549" s="49" t="s">
        <v>5</v>
      </c>
      <c r="C549" s="80">
        <v>263677.71000000002</v>
      </c>
      <c r="D549" s="80">
        <v>918594</v>
      </c>
      <c r="E549" s="57">
        <v>600000</v>
      </c>
    </row>
    <row r="550" spans="1:5" ht="15.75" thickBot="1" x14ac:dyDescent="0.25">
      <c r="A550" s="77" t="s">
        <v>525</v>
      </c>
      <c r="B550" s="50" t="s">
        <v>289</v>
      </c>
      <c r="C550" s="80">
        <v>-15173.03</v>
      </c>
      <c r="D550" s="80">
        <v>0</v>
      </c>
      <c r="E550" s="57">
        <v>0</v>
      </c>
    </row>
    <row r="551" spans="1:5" ht="17.25" thickTop="1" thickBot="1" x14ac:dyDescent="0.3">
      <c r="A551" s="41" t="s">
        <v>214</v>
      </c>
      <c r="B551" s="10" t="s">
        <v>84</v>
      </c>
      <c r="C551" s="84">
        <f>C538-C546+SUM(C549:C550)</f>
        <v>1031569.4900000006</v>
      </c>
      <c r="D551" s="84">
        <f>D538-D546+SUM(D549:D550)</f>
        <v>-2311516</v>
      </c>
      <c r="E551" s="84">
        <v>-3521225</v>
      </c>
    </row>
    <row r="552" spans="1:5" ht="16.5" thickTop="1" thickBot="1" x14ac:dyDescent="0.25">
      <c r="A552" s="40"/>
      <c r="B552" s="4"/>
    </row>
    <row r="553" spans="1:5" ht="21" thickTop="1" thickBot="1" x14ac:dyDescent="0.45">
      <c r="A553" s="40"/>
      <c r="B553" s="20" t="s">
        <v>89</v>
      </c>
    </row>
    <row r="554" spans="1:5" ht="15.75" thickTop="1" x14ac:dyDescent="0.2">
      <c r="A554" s="40"/>
      <c r="B554" s="4" t="s">
        <v>78</v>
      </c>
    </row>
    <row r="555" spans="1:5" x14ac:dyDescent="0.2">
      <c r="A555" s="77" t="s">
        <v>112</v>
      </c>
      <c r="B555" s="49" t="s">
        <v>113</v>
      </c>
      <c r="C555" s="80">
        <v>585782.48</v>
      </c>
      <c r="D555" s="80">
        <v>610000</v>
      </c>
      <c r="E555" s="57">
        <v>585782</v>
      </c>
    </row>
    <row r="556" spans="1:5" x14ac:dyDescent="0.2">
      <c r="A556" s="77" t="s">
        <v>114</v>
      </c>
      <c r="B556" s="50" t="s">
        <v>115</v>
      </c>
      <c r="C556" s="80">
        <v>2136.02</v>
      </c>
      <c r="D556" s="80">
        <v>1500</v>
      </c>
      <c r="E556" s="57">
        <v>2135</v>
      </c>
    </row>
    <row r="557" spans="1:5" x14ac:dyDescent="0.2">
      <c r="A557" s="77" t="s">
        <v>90</v>
      </c>
      <c r="B557" s="49" t="s">
        <v>134</v>
      </c>
      <c r="C557" s="80">
        <v>1996813.99</v>
      </c>
      <c r="D557" s="80">
        <v>2052264</v>
      </c>
      <c r="E557" s="57">
        <v>2642102</v>
      </c>
    </row>
    <row r="558" spans="1:5" ht="15.75" thickBot="1" x14ac:dyDescent="0.25">
      <c r="A558" s="77" t="s">
        <v>91</v>
      </c>
      <c r="B558" s="50" t="s">
        <v>135</v>
      </c>
      <c r="C558" s="80">
        <v>55046.25</v>
      </c>
      <c r="D558" s="80">
        <v>66000</v>
      </c>
      <c r="E558" s="57">
        <v>76850</v>
      </c>
    </row>
    <row r="559" spans="1:5" ht="17.25" thickTop="1" thickBot="1" x14ac:dyDescent="0.3">
      <c r="A559" s="40"/>
      <c r="B559" s="10" t="s">
        <v>86</v>
      </c>
      <c r="C559" s="62">
        <f>SUM(C555:C558)</f>
        <v>2639778.7400000002</v>
      </c>
      <c r="D559" s="62">
        <f>SUM(D555:D558)</f>
        <v>2729764</v>
      </c>
      <c r="E559" s="62">
        <v>3306869</v>
      </c>
    </row>
    <row r="560" spans="1:5" ht="16.5" thickTop="1" x14ac:dyDescent="0.25">
      <c r="A560" s="40"/>
      <c r="B560" s="9"/>
    </row>
    <row r="561" spans="1:5" x14ac:dyDescent="0.2">
      <c r="B561" s="4" t="s">
        <v>81</v>
      </c>
    </row>
    <row r="562" spans="1:5" x14ac:dyDescent="0.2">
      <c r="A562" s="77" t="s">
        <v>92</v>
      </c>
      <c r="B562" s="49" t="s">
        <v>79</v>
      </c>
      <c r="C562" s="80">
        <v>903239.53</v>
      </c>
      <c r="D562" s="80">
        <v>844188</v>
      </c>
      <c r="E562" s="57">
        <v>904002</v>
      </c>
    </row>
    <row r="563" spans="1:5" x14ac:dyDescent="0.2">
      <c r="A563" s="78" t="s">
        <v>93</v>
      </c>
      <c r="B563" s="49" t="s">
        <v>80</v>
      </c>
      <c r="C563" s="80">
        <v>1301130.78</v>
      </c>
      <c r="D563" s="80">
        <v>1272481</v>
      </c>
      <c r="E563" s="57">
        <v>1652221</v>
      </c>
    </row>
    <row r="564" spans="1:5" x14ac:dyDescent="0.2">
      <c r="A564" s="77" t="s">
        <v>100</v>
      </c>
      <c r="B564" s="14" t="s">
        <v>99</v>
      </c>
      <c r="C564" s="80">
        <v>0</v>
      </c>
      <c r="D564" s="80">
        <v>0</v>
      </c>
      <c r="E564" s="57">
        <v>0</v>
      </c>
    </row>
    <row r="565" spans="1:5" x14ac:dyDescent="0.2">
      <c r="A565" s="77" t="s">
        <v>194</v>
      </c>
      <c r="B565" s="49" t="s">
        <v>195</v>
      </c>
      <c r="C565" s="80">
        <v>181242.15</v>
      </c>
      <c r="D565" s="80">
        <v>184997</v>
      </c>
      <c r="E565" s="57">
        <v>251960</v>
      </c>
    </row>
    <row r="566" spans="1:5" x14ac:dyDescent="0.2">
      <c r="A566" s="78" t="s">
        <v>198</v>
      </c>
      <c r="B566" s="49" t="s">
        <v>196</v>
      </c>
      <c r="C566" s="80">
        <v>271795.28000000003</v>
      </c>
      <c r="D566" s="80">
        <v>279405</v>
      </c>
      <c r="E566" s="57">
        <v>333822</v>
      </c>
    </row>
    <row r="567" spans="1:5" x14ac:dyDescent="0.2">
      <c r="A567" s="77" t="s">
        <v>199</v>
      </c>
      <c r="B567" s="14" t="s">
        <v>197</v>
      </c>
      <c r="C567" s="80">
        <v>0</v>
      </c>
      <c r="D567" s="80">
        <v>0</v>
      </c>
      <c r="E567" s="57">
        <v>0</v>
      </c>
    </row>
    <row r="568" spans="1:5" x14ac:dyDescent="0.2">
      <c r="A568" s="77" t="s">
        <v>142</v>
      </c>
      <c r="B568" s="14" t="s">
        <v>221</v>
      </c>
      <c r="C568" s="80">
        <v>0</v>
      </c>
      <c r="D568" s="80">
        <v>10945</v>
      </c>
      <c r="E568" s="57">
        <v>18212</v>
      </c>
    </row>
    <row r="569" spans="1:5" ht="15.75" thickBot="1" x14ac:dyDescent="0.25">
      <c r="A569" s="77" t="s">
        <v>141</v>
      </c>
      <c r="B569" s="50" t="s">
        <v>88</v>
      </c>
      <c r="C569" s="80">
        <v>146651.60999999999</v>
      </c>
      <c r="D569" s="80">
        <v>137748</v>
      </c>
      <c r="E569" s="57">
        <v>146652</v>
      </c>
    </row>
    <row r="570" spans="1:5" ht="17.25" thickTop="1" thickBot="1" x14ac:dyDescent="0.3">
      <c r="A570" s="40"/>
      <c r="B570" s="10" t="s">
        <v>82</v>
      </c>
      <c r="C570" s="62">
        <f>SUM(C562:C569)</f>
        <v>2804059.35</v>
      </c>
      <c r="D570" s="62">
        <f>SUM(D562:D569)</f>
        <v>2729764</v>
      </c>
      <c r="E570" s="62">
        <v>3306869</v>
      </c>
    </row>
    <row r="571" spans="1:5" ht="16.5" thickTop="1" x14ac:dyDescent="0.25">
      <c r="A571" s="40"/>
      <c r="B571" s="9"/>
    </row>
    <row r="572" spans="1:5" x14ac:dyDescent="0.2">
      <c r="A572" s="40"/>
      <c r="B572" s="15" t="s">
        <v>83</v>
      </c>
    </row>
    <row r="573" spans="1:5" ht="15.75" thickBot="1" x14ac:dyDescent="0.25">
      <c r="A573" s="40" t="s">
        <v>209</v>
      </c>
      <c r="B573" s="50" t="s">
        <v>124</v>
      </c>
      <c r="C573" s="57">
        <v>0</v>
      </c>
      <c r="D573" s="57">
        <v>0</v>
      </c>
      <c r="E573" s="57">
        <v>0</v>
      </c>
    </row>
    <row r="574" spans="1:5" ht="17.25" thickTop="1" thickBot="1" x14ac:dyDescent="0.3">
      <c r="A574" s="41" t="s">
        <v>214</v>
      </c>
      <c r="B574" s="10" t="s">
        <v>84</v>
      </c>
      <c r="C574" s="62">
        <f>C559-C570+SUM(C573:C573)</f>
        <v>-164280.60999999987</v>
      </c>
      <c r="D574" s="62">
        <f>D559-D570+SUM(D573:D573)</f>
        <v>0</v>
      </c>
      <c r="E574" s="62">
        <v>0</v>
      </c>
    </row>
    <row r="575" spans="1:5" ht="17.25" thickTop="1" thickBot="1" x14ac:dyDescent="0.3">
      <c r="A575" s="40"/>
      <c r="B575" s="9"/>
    </row>
    <row r="576" spans="1:5" ht="21" thickTop="1" thickBot="1" x14ac:dyDescent="0.45">
      <c r="A576" s="40"/>
      <c r="B576" s="20" t="s">
        <v>94</v>
      </c>
    </row>
    <row r="577" spans="1:5" ht="15.75" thickTop="1" x14ac:dyDescent="0.2">
      <c r="A577" s="40"/>
      <c r="B577" s="4" t="s">
        <v>78</v>
      </c>
    </row>
    <row r="578" spans="1:5" x14ac:dyDescent="0.2">
      <c r="A578" s="40" t="s">
        <v>110</v>
      </c>
      <c r="B578" s="50" t="s">
        <v>133</v>
      </c>
      <c r="C578" s="80">
        <v>0</v>
      </c>
      <c r="D578" s="80">
        <v>0</v>
      </c>
      <c r="E578" s="57">
        <v>0</v>
      </c>
    </row>
    <row r="579" spans="1:5" x14ac:dyDescent="0.2">
      <c r="A579" s="40" t="s">
        <v>112</v>
      </c>
      <c r="B579" s="49" t="s">
        <v>113</v>
      </c>
      <c r="C579" s="80">
        <v>609044.38</v>
      </c>
      <c r="D579" s="80">
        <v>605104</v>
      </c>
      <c r="E579" s="57">
        <v>405063</v>
      </c>
    </row>
    <row r="580" spans="1:5" x14ac:dyDescent="0.2">
      <c r="A580" s="40" t="s">
        <v>114</v>
      </c>
      <c r="B580" s="50" t="s">
        <v>115</v>
      </c>
      <c r="C580" s="80">
        <v>48184.3</v>
      </c>
      <c r="D580" s="80">
        <v>16306</v>
      </c>
      <c r="E580" s="57">
        <v>47963</v>
      </c>
    </row>
    <row r="581" spans="1:5" ht="15.75" thickBot="1" x14ac:dyDescent="0.25">
      <c r="A581" s="40" t="s">
        <v>132</v>
      </c>
      <c r="B581" s="49" t="s">
        <v>133</v>
      </c>
      <c r="C581" s="80">
        <v>5452938.0599999996</v>
      </c>
      <c r="D581" s="80">
        <v>9532194</v>
      </c>
      <c r="E581" s="57">
        <v>7288141</v>
      </c>
    </row>
    <row r="582" spans="1:5" ht="17.25" thickTop="1" thickBot="1" x14ac:dyDescent="0.3">
      <c r="A582" s="40"/>
      <c r="B582" s="10" t="s">
        <v>86</v>
      </c>
      <c r="C582" s="62">
        <f>SUM(C578:C581)</f>
        <v>6110166.7399999993</v>
      </c>
      <c r="D582" s="62">
        <f>SUM(D578:D581)</f>
        <v>10153604</v>
      </c>
      <c r="E582" s="62">
        <v>7741167</v>
      </c>
    </row>
    <row r="583" spans="1:5" ht="16.5" thickTop="1" x14ac:dyDescent="0.25">
      <c r="A583" s="40"/>
      <c r="B583" s="9"/>
    </row>
    <row r="584" spans="1:5" x14ac:dyDescent="0.2">
      <c r="B584" s="4" t="s">
        <v>81</v>
      </c>
    </row>
    <row r="585" spans="1:5" x14ac:dyDescent="0.2">
      <c r="A585" s="40" t="s">
        <v>95</v>
      </c>
      <c r="B585" s="49" t="s">
        <v>79</v>
      </c>
      <c r="C585" s="80">
        <v>2534847.7799999998</v>
      </c>
      <c r="D585" s="80">
        <v>2435969</v>
      </c>
      <c r="E585" s="57">
        <v>2491481</v>
      </c>
    </row>
    <row r="586" spans="1:5" x14ac:dyDescent="0.2">
      <c r="A586" s="41" t="s">
        <v>200</v>
      </c>
      <c r="B586" s="49" t="s">
        <v>80</v>
      </c>
      <c r="C586" s="80">
        <v>3249726.04</v>
      </c>
      <c r="D586" s="80">
        <v>4037803</v>
      </c>
      <c r="E586" s="57">
        <v>4115076</v>
      </c>
    </row>
    <row r="587" spans="1:5" x14ac:dyDescent="0.2">
      <c r="A587" s="40" t="s">
        <v>201</v>
      </c>
      <c r="B587" s="14" t="s">
        <v>99</v>
      </c>
      <c r="C587" s="80">
        <v>0</v>
      </c>
      <c r="D587" s="80">
        <v>159042</v>
      </c>
      <c r="E587" s="57">
        <v>9500</v>
      </c>
    </row>
    <row r="588" spans="1:5" x14ac:dyDescent="0.2">
      <c r="A588" s="40" t="s">
        <v>210</v>
      </c>
      <c r="B588" s="14" t="s">
        <v>221</v>
      </c>
      <c r="C588" s="80">
        <v>0</v>
      </c>
      <c r="D588" s="80">
        <v>1032382</v>
      </c>
      <c r="E588" s="57">
        <v>521424</v>
      </c>
    </row>
    <row r="589" spans="1:5" ht="15.75" thickBot="1" x14ac:dyDescent="0.25">
      <c r="A589" s="40" t="s">
        <v>96</v>
      </c>
      <c r="B589" s="50" t="s">
        <v>88</v>
      </c>
      <c r="C589" s="80">
        <v>138142.56</v>
      </c>
      <c r="D589" s="80">
        <v>115000</v>
      </c>
      <c r="E589" s="57">
        <v>140000</v>
      </c>
    </row>
    <row r="590" spans="1:5" ht="17.25" thickTop="1" thickBot="1" x14ac:dyDescent="0.3">
      <c r="A590" s="40"/>
      <c r="B590" s="10" t="s">
        <v>82</v>
      </c>
      <c r="C590" s="62">
        <f>SUM(C585:C589)</f>
        <v>5922716.3799999999</v>
      </c>
      <c r="D590" s="62">
        <f>SUM(D585:D589)</f>
        <v>7780196</v>
      </c>
      <c r="E590" s="62">
        <v>7277481</v>
      </c>
    </row>
    <row r="591" spans="1:5" ht="16.5" thickTop="1" x14ac:dyDescent="0.25">
      <c r="A591" s="40"/>
      <c r="B591" s="9"/>
    </row>
    <row r="592" spans="1:5" x14ac:dyDescent="0.2">
      <c r="A592" s="40"/>
      <c r="B592" s="15" t="s">
        <v>83</v>
      </c>
    </row>
    <row r="593" spans="1:5" x14ac:dyDescent="0.2">
      <c r="A593" s="41" t="s">
        <v>245</v>
      </c>
      <c r="B593" s="50" t="s">
        <v>5</v>
      </c>
      <c r="C593" s="80">
        <v>22954.799999999999</v>
      </c>
      <c r="D593" s="80">
        <v>16820</v>
      </c>
      <c r="E593" s="57">
        <v>32954</v>
      </c>
    </row>
    <row r="594" spans="1:5" x14ac:dyDescent="0.2">
      <c r="A594" s="41" t="s">
        <v>138</v>
      </c>
      <c r="B594" s="50" t="s">
        <v>290</v>
      </c>
      <c r="C594" s="80">
        <v>-302000</v>
      </c>
      <c r="D594" s="80">
        <v>-401857</v>
      </c>
      <c r="E594" s="57">
        <v>-496640</v>
      </c>
    </row>
    <row r="595" spans="1:5" ht="15.75" thickBot="1" x14ac:dyDescent="0.25">
      <c r="A595" s="41" t="s">
        <v>138</v>
      </c>
      <c r="B595" s="49" t="s">
        <v>289</v>
      </c>
      <c r="C595" s="80">
        <v>0</v>
      </c>
      <c r="D595" s="80">
        <v>-1988371</v>
      </c>
      <c r="E595" s="57">
        <v>0</v>
      </c>
    </row>
    <row r="596" spans="1:5" ht="17.25" thickTop="1" thickBot="1" x14ac:dyDescent="0.3">
      <c r="A596" s="41" t="s">
        <v>214</v>
      </c>
      <c r="B596" s="10" t="s">
        <v>84</v>
      </c>
      <c r="C596" s="62">
        <f>C582-C590+SUM(C593:C595)</f>
        <v>-91594.840000000608</v>
      </c>
      <c r="D596" s="62">
        <f>D582-D590+SUM(D593:D595)</f>
        <v>0</v>
      </c>
      <c r="E596" s="62">
        <v>0</v>
      </c>
    </row>
    <row r="597" spans="1:5" ht="17.25" thickTop="1" thickBot="1" x14ac:dyDescent="0.3">
      <c r="A597" s="40"/>
      <c r="B597" s="9"/>
    </row>
    <row r="598" spans="1:5" ht="21" thickTop="1" thickBot="1" x14ac:dyDescent="0.45">
      <c r="A598" s="40"/>
      <c r="B598" s="20" t="s">
        <v>97</v>
      </c>
    </row>
    <row r="599" spans="1:5" ht="15.75" thickTop="1" x14ac:dyDescent="0.2">
      <c r="A599" s="40"/>
      <c r="B599" s="4" t="s">
        <v>78</v>
      </c>
    </row>
    <row r="600" spans="1:5" x14ac:dyDescent="0.2">
      <c r="A600" s="40" t="s">
        <v>110</v>
      </c>
      <c r="B600" s="49" t="s">
        <v>118</v>
      </c>
      <c r="C600" s="80">
        <v>0</v>
      </c>
      <c r="D600" s="80">
        <v>0</v>
      </c>
      <c r="E600" s="57">
        <v>0</v>
      </c>
    </row>
    <row r="601" spans="1:5" x14ac:dyDescent="0.2">
      <c r="A601" s="40" t="s">
        <v>112</v>
      </c>
      <c r="B601" s="49" t="s">
        <v>113</v>
      </c>
      <c r="C601" s="80">
        <v>58198.5</v>
      </c>
      <c r="D601" s="80">
        <v>70079</v>
      </c>
      <c r="E601" s="57">
        <v>58848</v>
      </c>
    </row>
    <row r="602" spans="1:5" x14ac:dyDescent="0.2">
      <c r="A602" s="40" t="s">
        <v>114</v>
      </c>
      <c r="B602" s="49" t="s">
        <v>115</v>
      </c>
      <c r="C602" s="80">
        <v>26205.08</v>
      </c>
      <c r="D602" s="80">
        <v>12651</v>
      </c>
      <c r="E602" s="57">
        <v>26205</v>
      </c>
    </row>
    <row r="603" spans="1:5" ht="15.75" thickBot="1" x14ac:dyDescent="0.25">
      <c r="A603" s="40" t="s">
        <v>132</v>
      </c>
      <c r="B603" s="49" t="s">
        <v>133</v>
      </c>
      <c r="C603" s="80">
        <v>554829.31999999995</v>
      </c>
      <c r="D603" s="80">
        <v>796120</v>
      </c>
      <c r="E603" s="57">
        <v>749990</v>
      </c>
    </row>
    <row r="604" spans="1:5" ht="17.25" thickTop="1" thickBot="1" x14ac:dyDescent="0.3">
      <c r="A604" s="40"/>
      <c r="B604" s="10" t="s">
        <v>86</v>
      </c>
      <c r="C604" s="62">
        <f>SUM(C600:C603)</f>
        <v>639232.89999999991</v>
      </c>
      <c r="D604" s="62">
        <f>SUM(D600:D603)</f>
        <v>878850</v>
      </c>
      <c r="E604" s="62">
        <v>835043</v>
      </c>
    </row>
    <row r="605" spans="1:5" ht="16.5" thickTop="1" x14ac:dyDescent="0.25">
      <c r="A605" s="40"/>
      <c r="B605" s="9"/>
    </row>
    <row r="606" spans="1:5" x14ac:dyDescent="0.2">
      <c r="B606" s="4" t="s">
        <v>81</v>
      </c>
    </row>
    <row r="607" spans="1:5" x14ac:dyDescent="0.2">
      <c r="A607" s="40" t="s">
        <v>98</v>
      </c>
      <c r="B607" s="49" t="s">
        <v>79</v>
      </c>
      <c r="C607" s="80">
        <v>274175.44</v>
      </c>
      <c r="D607" s="80">
        <v>213289</v>
      </c>
      <c r="E607" s="57">
        <v>270006</v>
      </c>
    </row>
    <row r="608" spans="1:5" x14ac:dyDescent="0.2">
      <c r="A608" s="41" t="s">
        <v>202</v>
      </c>
      <c r="B608" s="49" t="s">
        <v>80</v>
      </c>
      <c r="C608" s="80">
        <v>241828.97</v>
      </c>
      <c r="D608" s="80">
        <v>347923</v>
      </c>
      <c r="E608" s="57">
        <v>340465</v>
      </c>
    </row>
    <row r="609" spans="1:5" x14ac:dyDescent="0.2">
      <c r="A609" s="40" t="s">
        <v>203</v>
      </c>
      <c r="B609" s="14" t="s">
        <v>99</v>
      </c>
      <c r="C609" s="80">
        <v>0</v>
      </c>
      <c r="D609" s="80">
        <v>549221</v>
      </c>
      <c r="E609" s="57">
        <v>60000</v>
      </c>
    </row>
    <row r="610" spans="1:5" x14ac:dyDescent="0.2">
      <c r="A610" s="40" t="s">
        <v>211</v>
      </c>
      <c r="B610" s="14" t="s">
        <v>221</v>
      </c>
      <c r="C610" s="80">
        <v>0</v>
      </c>
      <c r="D610" s="80">
        <v>240699</v>
      </c>
      <c r="E610" s="57">
        <v>200000</v>
      </c>
    </row>
    <row r="611" spans="1:5" ht="15.75" thickBot="1" x14ac:dyDescent="0.25">
      <c r="A611" s="40" t="s">
        <v>139</v>
      </c>
      <c r="B611" s="50" t="s">
        <v>88</v>
      </c>
      <c r="C611" s="80">
        <v>41567.949999999997</v>
      </c>
      <c r="D611" s="80">
        <v>90371</v>
      </c>
      <c r="E611" s="57">
        <v>41568</v>
      </c>
    </row>
    <row r="612" spans="1:5" ht="17.25" thickTop="1" thickBot="1" x14ac:dyDescent="0.3">
      <c r="A612" s="40"/>
      <c r="B612" s="10" t="s">
        <v>82</v>
      </c>
      <c r="C612" s="62">
        <f>SUM(C607:C611)</f>
        <v>557572.36</v>
      </c>
      <c r="D612" s="62">
        <f>SUM(D607:D611)</f>
        <v>1441503</v>
      </c>
      <c r="E612" s="62">
        <v>912039</v>
      </c>
    </row>
    <row r="613" spans="1:5" ht="16.5" thickTop="1" x14ac:dyDescent="0.25">
      <c r="A613" s="40"/>
      <c r="B613" s="9"/>
      <c r="C613" s="73"/>
      <c r="D613" s="73"/>
      <c r="E613" s="73"/>
    </row>
    <row r="614" spans="1:5" x14ac:dyDescent="0.2">
      <c r="A614" s="40"/>
      <c r="B614" s="4" t="s">
        <v>83</v>
      </c>
      <c r="C614" s="73"/>
      <c r="D614" s="73"/>
      <c r="E614" s="73"/>
    </row>
    <row r="615" spans="1:5" ht="15.75" thickBot="1" x14ac:dyDescent="0.25">
      <c r="A615" s="41" t="s">
        <v>245</v>
      </c>
      <c r="B615" s="50" t="s">
        <v>5</v>
      </c>
      <c r="C615" s="57">
        <v>0</v>
      </c>
      <c r="D615" s="54">
        <v>0</v>
      </c>
      <c r="E615" s="57">
        <v>0</v>
      </c>
    </row>
    <row r="616" spans="1:5" ht="17.25" thickTop="1" thickBot="1" x14ac:dyDescent="0.3">
      <c r="A616" s="41" t="s">
        <v>214</v>
      </c>
      <c r="B616" s="10" t="s">
        <v>84</v>
      </c>
      <c r="C616" s="62">
        <f>C604-C612+C615</f>
        <v>81660.539999999921</v>
      </c>
      <c r="D616" s="62">
        <f>D604-D612+D615</f>
        <v>-562653</v>
      </c>
      <c r="E616" s="62">
        <v>-76996</v>
      </c>
    </row>
    <row r="617" spans="1:5" ht="17.25" thickTop="1" thickBot="1" x14ac:dyDescent="0.3">
      <c r="A617" s="40"/>
      <c r="B617" s="9"/>
    </row>
    <row r="618" spans="1:5" ht="21" thickTop="1" thickBot="1" x14ac:dyDescent="0.45">
      <c r="A618" s="40"/>
      <c r="B618" s="20" t="s">
        <v>101</v>
      </c>
    </row>
    <row r="619" spans="1:5" ht="15.75" thickTop="1" x14ac:dyDescent="0.2">
      <c r="A619" s="40"/>
      <c r="B619" s="4" t="s">
        <v>78</v>
      </c>
    </row>
    <row r="620" spans="1:5" x14ac:dyDescent="0.2">
      <c r="A620" s="40" t="s">
        <v>110</v>
      </c>
      <c r="B620" s="49" t="s">
        <v>118</v>
      </c>
      <c r="C620" s="80">
        <v>0</v>
      </c>
      <c r="D620" s="80">
        <v>0</v>
      </c>
      <c r="E620" s="57">
        <v>0</v>
      </c>
    </row>
    <row r="621" spans="1:5" x14ac:dyDescent="0.2">
      <c r="A621" s="40" t="s">
        <v>112</v>
      </c>
      <c r="B621" s="49" t="s">
        <v>113</v>
      </c>
      <c r="C621" s="80">
        <v>37171.019999999997</v>
      </c>
      <c r="D621" s="80">
        <v>36022</v>
      </c>
      <c r="E621" s="57">
        <v>37441</v>
      </c>
    </row>
    <row r="622" spans="1:5" x14ac:dyDescent="0.2">
      <c r="A622" s="40" t="s">
        <v>114</v>
      </c>
      <c r="B622" s="49" t="s">
        <v>115</v>
      </c>
      <c r="C622" s="80">
        <v>18963.7</v>
      </c>
      <c r="D622" s="80">
        <v>7564</v>
      </c>
      <c r="E622" s="57">
        <v>18963</v>
      </c>
    </row>
    <row r="623" spans="1:5" ht="15.75" thickBot="1" x14ac:dyDescent="0.25">
      <c r="A623" s="40" t="s">
        <v>132</v>
      </c>
      <c r="B623" s="49" t="s">
        <v>133</v>
      </c>
      <c r="C623" s="80">
        <v>548971.67000000004</v>
      </c>
      <c r="D623" s="80">
        <v>970911</v>
      </c>
      <c r="E623" s="57">
        <v>1010469</v>
      </c>
    </row>
    <row r="624" spans="1:5" ht="17.25" thickTop="1" thickBot="1" x14ac:dyDescent="0.3">
      <c r="A624" s="40"/>
      <c r="B624" s="10" t="s">
        <v>86</v>
      </c>
      <c r="C624" s="30">
        <f>SUM(C620:C623)</f>
        <v>605106.39</v>
      </c>
      <c r="D624" s="30">
        <f>SUM(D620:D623)</f>
        <v>1014497</v>
      </c>
      <c r="E624" s="30">
        <v>1066873</v>
      </c>
    </row>
    <row r="625" spans="1:5" ht="16.5" thickTop="1" x14ac:dyDescent="0.25">
      <c r="A625" s="40"/>
      <c r="B625" s="9"/>
    </row>
    <row r="626" spans="1:5" x14ac:dyDescent="0.2">
      <c r="A626" s="40"/>
      <c r="B626" s="4" t="s">
        <v>81</v>
      </c>
    </row>
    <row r="627" spans="1:5" x14ac:dyDescent="0.2">
      <c r="A627" s="41" t="s">
        <v>136</v>
      </c>
      <c r="B627" s="8" t="s">
        <v>79</v>
      </c>
      <c r="C627" s="80">
        <v>91792.92</v>
      </c>
      <c r="D627" s="80">
        <v>189547</v>
      </c>
      <c r="E627" s="57">
        <v>145096</v>
      </c>
    </row>
    <row r="628" spans="1:5" x14ac:dyDescent="0.2">
      <c r="A628" s="41" t="s">
        <v>204</v>
      </c>
      <c r="B628" s="8" t="s">
        <v>80</v>
      </c>
      <c r="C628" s="80">
        <v>679982.54</v>
      </c>
      <c r="D628" s="80">
        <v>638021</v>
      </c>
      <c r="E628" s="57">
        <v>472483</v>
      </c>
    </row>
    <row r="629" spans="1:5" x14ac:dyDescent="0.2">
      <c r="A629" s="40" t="s">
        <v>205</v>
      </c>
      <c r="B629" s="14" t="s">
        <v>99</v>
      </c>
      <c r="C629" s="80">
        <v>0</v>
      </c>
      <c r="D629" s="80">
        <v>5621</v>
      </c>
      <c r="E629" s="57">
        <v>150000</v>
      </c>
    </row>
    <row r="630" spans="1:5" x14ac:dyDescent="0.2">
      <c r="A630" s="40" t="s">
        <v>212</v>
      </c>
      <c r="B630" s="14" t="s">
        <v>221</v>
      </c>
      <c r="C630" s="80">
        <v>0</v>
      </c>
      <c r="D630" s="80">
        <v>461158</v>
      </c>
      <c r="E630" s="57">
        <v>200000</v>
      </c>
    </row>
    <row r="631" spans="1:5" ht="15.75" thickBot="1" x14ac:dyDescent="0.25">
      <c r="A631" s="40" t="s">
        <v>143</v>
      </c>
      <c r="B631" s="50" t="s">
        <v>88</v>
      </c>
      <c r="C631" s="80">
        <v>99293.6</v>
      </c>
      <c r="D631" s="80">
        <v>125000</v>
      </c>
      <c r="E631" s="57">
        <v>99294</v>
      </c>
    </row>
    <row r="632" spans="1:5" ht="17.25" thickTop="1" thickBot="1" x14ac:dyDescent="0.3">
      <c r="A632" s="40"/>
      <c r="B632" s="10" t="s">
        <v>82</v>
      </c>
      <c r="C632" s="30">
        <f>SUM(C627:C631)</f>
        <v>871069.06</v>
      </c>
      <c r="D632" s="30">
        <f>SUM(D627:D631)</f>
        <v>1419347</v>
      </c>
      <c r="E632" s="30">
        <v>1066873</v>
      </c>
    </row>
    <row r="633" spans="1:5" ht="16.5" thickTop="1" x14ac:dyDescent="0.25">
      <c r="A633" s="40"/>
      <c r="B633" s="9"/>
    </row>
    <row r="634" spans="1:5" x14ac:dyDescent="0.2">
      <c r="A634" s="40"/>
      <c r="B634" s="4" t="s">
        <v>83</v>
      </c>
    </row>
    <row r="635" spans="1:5" x14ac:dyDescent="0.2">
      <c r="A635" s="41" t="s">
        <v>245</v>
      </c>
      <c r="B635" s="50" t="s">
        <v>5</v>
      </c>
      <c r="C635" s="80">
        <v>0</v>
      </c>
      <c r="D635" s="80">
        <v>4850</v>
      </c>
      <c r="E635" s="57">
        <v>0</v>
      </c>
    </row>
    <row r="636" spans="1:5" ht="15.75" thickBot="1" x14ac:dyDescent="0.25">
      <c r="A636" s="40" t="s">
        <v>294</v>
      </c>
      <c r="B636" s="49" t="s">
        <v>289</v>
      </c>
      <c r="C636" s="80">
        <v>0</v>
      </c>
      <c r="D636" s="80">
        <v>0</v>
      </c>
      <c r="E636" s="57">
        <v>0</v>
      </c>
    </row>
    <row r="637" spans="1:5" ht="17.25" thickTop="1" thickBot="1" x14ac:dyDescent="0.3">
      <c r="A637" s="41" t="s">
        <v>214</v>
      </c>
      <c r="B637" s="10" t="s">
        <v>84</v>
      </c>
      <c r="C637" s="30">
        <f>C624-C632+C635+C636</f>
        <v>-265962.67000000004</v>
      </c>
      <c r="D637" s="30">
        <f>D624-D632+D635+D636</f>
        <v>-400000</v>
      </c>
      <c r="E637" s="30">
        <v>0</v>
      </c>
    </row>
    <row r="638" spans="1:5" ht="17.25" thickTop="1" thickBot="1" x14ac:dyDescent="0.3">
      <c r="A638" s="40"/>
      <c r="B638" s="9"/>
      <c r="C638" s="31"/>
      <c r="D638" s="31"/>
      <c r="E638" s="31"/>
    </row>
    <row r="639" spans="1:5" ht="21" thickTop="1" thickBot="1" x14ac:dyDescent="0.45">
      <c r="A639" s="40"/>
      <c r="B639" s="20" t="s">
        <v>104</v>
      </c>
    </row>
    <row r="640" spans="1:5" ht="15.75" thickTop="1" x14ac:dyDescent="0.2">
      <c r="A640" s="40"/>
      <c r="B640" s="4" t="s">
        <v>78</v>
      </c>
    </row>
    <row r="641" spans="1:5" x14ac:dyDescent="0.2">
      <c r="A641" s="40" t="s">
        <v>110</v>
      </c>
      <c r="B641" s="49" t="s">
        <v>118</v>
      </c>
      <c r="C641" s="80">
        <v>0</v>
      </c>
      <c r="D641" s="80">
        <v>0</v>
      </c>
      <c r="E641" s="57">
        <v>0</v>
      </c>
    </row>
    <row r="642" spans="1:5" x14ac:dyDescent="0.2">
      <c r="A642" s="40" t="s">
        <v>112</v>
      </c>
      <c r="B642" s="49" t="s">
        <v>113</v>
      </c>
      <c r="C642" s="80">
        <v>67053</v>
      </c>
      <c r="D642" s="80">
        <v>55300</v>
      </c>
      <c r="E642" s="57">
        <v>80078</v>
      </c>
    </row>
    <row r="643" spans="1:5" x14ac:dyDescent="0.2">
      <c r="A643" s="40" t="s">
        <v>114</v>
      </c>
      <c r="B643" s="49" t="s">
        <v>115</v>
      </c>
      <c r="C643" s="80">
        <v>43430.73</v>
      </c>
      <c r="D643" s="80">
        <v>19118</v>
      </c>
      <c r="E643" s="57">
        <v>43430</v>
      </c>
    </row>
    <row r="644" spans="1:5" ht="15.75" thickBot="1" x14ac:dyDescent="0.25">
      <c r="A644" s="40" t="s">
        <v>132</v>
      </c>
      <c r="B644" s="74" t="s">
        <v>133</v>
      </c>
      <c r="C644" s="80">
        <v>3456314.1</v>
      </c>
      <c r="D644" s="80">
        <v>4301560</v>
      </c>
      <c r="E644" s="57">
        <v>5276239</v>
      </c>
    </row>
    <row r="645" spans="1:5" ht="17.25" thickTop="1" thickBot="1" x14ac:dyDescent="0.3">
      <c r="A645" s="40"/>
      <c r="B645" s="10" t="s">
        <v>86</v>
      </c>
      <c r="C645" s="30">
        <f>SUM(C641:C644)</f>
        <v>3566797.83</v>
      </c>
      <c r="D645" s="30">
        <f>SUM(D641:D644)</f>
        <v>4375978</v>
      </c>
      <c r="E645" s="30">
        <v>5399747</v>
      </c>
    </row>
    <row r="646" spans="1:5" ht="16.5" thickTop="1" x14ac:dyDescent="0.25">
      <c r="A646" s="40"/>
      <c r="B646" s="9"/>
    </row>
    <row r="647" spans="1:5" x14ac:dyDescent="0.2">
      <c r="A647" s="41"/>
      <c r="B647" s="4" t="s">
        <v>81</v>
      </c>
    </row>
    <row r="648" spans="1:5" x14ac:dyDescent="0.2">
      <c r="A648" s="41" t="s">
        <v>137</v>
      </c>
      <c r="B648" s="49" t="s">
        <v>144</v>
      </c>
      <c r="C648" s="80">
        <v>1041099.26</v>
      </c>
      <c r="D648" s="80">
        <v>957067</v>
      </c>
      <c r="E648" s="57">
        <v>929525</v>
      </c>
    </row>
    <row r="649" spans="1:5" x14ac:dyDescent="0.2">
      <c r="A649" s="41" t="s">
        <v>206</v>
      </c>
      <c r="B649" s="49" t="s">
        <v>145</v>
      </c>
      <c r="C649" s="80">
        <v>866287.84</v>
      </c>
      <c r="D649" s="80">
        <v>1008036</v>
      </c>
      <c r="E649" s="57">
        <v>1008791</v>
      </c>
    </row>
    <row r="650" spans="1:5" x14ac:dyDescent="0.2">
      <c r="A650" s="40" t="s">
        <v>481</v>
      </c>
      <c r="B650" s="50" t="s">
        <v>152</v>
      </c>
      <c r="C650" s="80">
        <v>0</v>
      </c>
      <c r="D650" s="80">
        <v>161728</v>
      </c>
      <c r="E650" s="57">
        <v>50000</v>
      </c>
    </row>
    <row r="651" spans="1:5" x14ac:dyDescent="0.2">
      <c r="A651" s="40" t="s">
        <v>213</v>
      </c>
      <c r="B651" s="49" t="s">
        <v>221</v>
      </c>
      <c r="C651" s="80">
        <v>0</v>
      </c>
      <c r="D651" s="80">
        <v>266895</v>
      </c>
      <c r="E651" s="57">
        <v>905148</v>
      </c>
    </row>
    <row r="652" spans="1:5" x14ac:dyDescent="0.2">
      <c r="A652" s="40" t="s">
        <v>150</v>
      </c>
      <c r="B652" s="50" t="s">
        <v>88</v>
      </c>
      <c r="C652" s="80">
        <v>115690.64</v>
      </c>
      <c r="D652" s="80">
        <v>100000</v>
      </c>
      <c r="E652" s="57">
        <v>115691</v>
      </c>
    </row>
    <row r="653" spans="1:5" x14ac:dyDescent="0.2">
      <c r="A653" s="41" t="s">
        <v>146</v>
      </c>
      <c r="B653" s="49" t="s">
        <v>148</v>
      </c>
      <c r="C653" s="80">
        <v>1692129.61</v>
      </c>
      <c r="D653" s="80">
        <v>1897397</v>
      </c>
      <c r="E653" s="57">
        <v>2430764</v>
      </c>
    </row>
    <row r="654" spans="1:5" x14ac:dyDescent="0.2">
      <c r="A654" s="41" t="s">
        <v>147</v>
      </c>
      <c r="B654" s="49" t="s">
        <v>149</v>
      </c>
      <c r="C654" s="80">
        <v>115516.13</v>
      </c>
      <c r="D654" s="80">
        <v>149047</v>
      </c>
      <c r="E654" s="57">
        <v>167839</v>
      </c>
    </row>
    <row r="655" spans="1:5" ht="15.75" thickBot="1" x14ac:dyDescent="0.25">
      <c r="A655" s="40" t="s">
        <v>151</v>
      </c>
      <c r="B655" s="50" t="s">
        <v>153</v>
      </c>
      <c r="C655" s="80">
        <v>0</v>
      </c>
      <c r="D655" s="80">
        <v>0</v>
      </c>
      <c r="E655" s="57">
        <v>0</v>
      </c>
    </row>
    <row r="656" spans="1:5" ht="17.25" thickTop="1" thickBot="1" x14ac:dyDescent="0.3">
      <c r="A656" s="40"/>
      <c r="B656" s="10" t="s">
        <v>82</v>
      </c>
      <c r="C656" s="30">
        <f>SUM(C648:C655)</f>
        <v>3830723.48</v>
      </c>
      <c r="D656" s="30">
        <f>SUM(D648:D655)</f>
        <v>4540170</v>
      </c>
      <c r="E656" s="30">
        <v>5607758</v>
      </c>
    </row>
    <row r="657" spans="1:5" ht="16.5" thickTop="1" x14ac:dyDescent="0.25">
      <c r="A657" s="40"/>
      <c r="B657" s="9"/>
    </row>
    <row r="658" spans="1:5" x14ac:dyDescent="0.2">
      <c r="A658" s="40"/>
      <c r="B658" s="15" t="s">
        <v>83</v>
      </c>
    </row>
    <row r="659" spans="1:5" ht="15.75" thickBot="1" x14ac:dyDescent="0.25">
      <c r="A659" s="41" t="s">
        <v>245</v>
      </c>
      <c r="B659" s="49" t="s">
        <v>5</v>
      </c>
      <c r="C659" s="57">
        <v>26634.61</v>
      </c>
      <c r="D659" s="57">
        <v>15000</v>
      </c>
      <c r="E659" s="57">
        <v>26634</v>
      </c>
    </row>
    <row r="660" spans="1:5" ht="17.25" thickTop="1" thickBot="1" x14ac:dyDescent="0.3">
      <c r="A660" s="41" t="s">
        <v>214</v>
      </c>
      <c r="B660" s="10" t="s">
        <v>84</v>
      </c>
      <c r="C660" s="30">
        <f>C645+C659-C656</f>
        <v>-237291.04000000004</v>
      </c>
      <c r="D660" s="30">
        <f>D645+D659-D656</f>
        <v>-149192</v>
      </c>
      <c r="E660" s="30">
        <v>-181377</v>
      </c>
    </row>
    <row r="661" spans="1:5" ht="15.75" thickTop="1" x14ac:dyDescent="0.2"/>
    <row r="673" spans="1:5" x14ac:dyDescent="0.2">
      <c r="A673" s="5"/>
      <c r="C673" s="32"/>
      <c r="D673" s="32"/>
      <c r="E673" s="32"/>
    </row>
    <row r="674" spans="1:5" x14ac:dyDescent="0.2">
      <c r="A674" s="5"/>
      <c r="C674" s="32"/>
      <c r="D674" s="32"/>
      <c r="E674" s="32"/>
    </row>
    <row r="675" spans="1:5" x14ac:dyDescent="0.2">
      <c r="C675" s="32"/>
      <c r="D675" s="32"/>
      <c r="E675" s="32"/>
    </row>
    <row r="676" spans="1:5" x14ac:dyDescent="0.2">
      <c r="C676" s="85"/>
      <c r="D676" s="5"/>
      <c r="E676" s="32"/>
    </row>
    <row r="677" spans="1:5" x14ac:dyDescent="0.2">
      <c r="C677" s="85"/>
      <c r="D677" s="5"/>
      <c r="E677" s="32"/>
    </row>
    <row r="678" spans="1:5" x14ac:dyDescent="0.2">
      <c r="C678" s="85"/>
      <c r="D678" s="5"/>
      <c r="E678" s="32"/>
    </row>
    <row r="679" spans="1:5" x14ac:dyDescent="0.2">
      <c r="C679" s="85"/>
      <c r="D679" s="5"/>
      <c r="E679" s="32"/>
    </row>
    <row r="680" spans="1:5" x14ac:dyDescent="0.2">
      <c r="C680" s="85"/>
      <c r="D680" s="5"/>
      <c r="E680" s="32"/>
    </row>
  </sheetData>
  <sheetProtection insertRows="0" deleteRows="0"/>
  <customSheetViews>
    <customSheetView guid="{9A0F58E2-86D1-4C31-B508-0A9EC0FD1CF8}" scale="75" showRuler="0">
      <pane xSplit="2" ySplit="3" topLeftCell="F192" activePane="bottomRight" state="frozen"/>
      <selection pane="bottomRight" activeCell="F199" sqref="F199"/>
      <rowBreaks count="10" manualBreakCount="10">
        <brk id="215" max="8" man="1"/>
        <brk id="269" max="8" man="1"/>
        <brk id="348" max="8" man="1"/>
        <brk id="427" max="8" man="1"/>
        <brk id="455" max="8" man="1"/>
        <brk id="535" max="8" man="1"/>
        <brk id="556" max="8" man="1"/>
        <brk id="582" max="8" man="1"/>
        <brk id="650" max="8" man="1"/>
        <brk id="713" max="8" man="1"/>
      </rowBreaks>
      <pageMargins left="0.5" right="0.5" top="0.5" bottom="0.5" header="0.25" footer="0.25"/>
      <pageSetup scale="52" fitToHeight="14" orientation="portrait" r:id="rId1"/>
      <headerFooter alignWithMargins="0">
        <oddHeader>&amp;LYEAR 2006 FINAL BUDGET&amp;C&amp;"Arial,Bold"EXHIBIT "A"&amp;RPAGE: &amp;P OF &amp;N</oddHeader>
        <oddFooter>&amp;L&amp;"Arial,Bold"COMMISSION MEETING DECEMBER 6, 2005&amp;RPrinted 10/28/2005 1:37 PM</oddFooter>
      </headerFooter>
    </customSheetView>
  </customSheetViews>
  <mergeCells count="1">
    <mergeCell ref="C165:D165"/>
  </mergeCells>
  <phoneticPr fontId="0" type="noConversion"/>
  <printOptions horizontalCentered="1"/>
  <pageMargins left="0.5" right="0.5" top="0.74" bottom="0.71" header="0.41" footer="0.49"/>
  <pageSetup scale="55" fitToHeight="14" orientation="portrait" r:id="rId2"/>
  <headerFooter alignWithMargins="0">
    <oddHeader>&amp;LYEAR 2020 FINAL BUDGET&amp;C&amp;"Arial,Bold"EXHIBIT "A"&amp;RPAGE: &amp;P OF &amp;N</oddHeader>
    <oddFooter>&amp;L&amp;"Arial,Bold"COMMISSION MEETING DECEMBER 17, 2019</oddFooter>
  </headerFooter>
  <rowBreaks count="13" manualBreakCount="13">
    <brk id="45" max="6" man="1"/>
    <brk id="98" max="6" man="1"/>
    <brk id="164" max="6" man="1"/>
    <brk id="231" max="6" man="1"/>
    <brk id="266" max="6" man="1"/>
    <brk id="332" max="6" man="1"/>
    <brk id="394" max="6" man="1"/>
    <brk id="464" max="6" man="1"/>
    <brk id="503" max="6" man="1"/>
    <brk id="531" max="6" man="1"/>
    <brk id="575" max="6" man="1"/>
    <brk id="617" max="6" man="1"/>
    <brk id="661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 tint="-0.14999847407452621"/>
    <pageSetUpPr fitToPage="1"/>
  </sheetPr>
  <dimension ref="A1:E16"/>
  <sheetViews>
    <sheetView zoomScale="75" zoomScaleNormal="75" workbookViewId="0">
      <pane xSplit="2" ySplit="3" topLeftCell="C4" activePane="bottomRight" state="frozen"/>
      <selection pane="topRight" activeCell="C1" sqref="C1"/>
      <selection pane="bottomLeft" activeCell="A4" sqref="A4"/>
      <selection pane="bottomRight"/>
    </sheetView>
  </sheetViews>
  <sheetFormatPr defaultRowHeight="15" x14ac:dyDescent="0.2"/>
  <cols>
    <col min="1" max="1" width="15" style="5" bestFit="1" customWidth="1"/>
    <col min="2" max="2" width="60.28515625" style="5" bestFit="1" customWidth="1"/>
    <col min="3" max="4" width="15.42578125" style="25" customWidth="1"/>
    <col min="5" max="5" width="15.42578125" customWidth="1"/>
  </cols>
  <sheetData>
    <row r="1" spans="1:5" ht="19.5" x14ac:dyDescent="0.4">
      <c r="A1" s="11"/>
      <c r="B1" s="2" t="s">
        <v>223</v>
      </c>
      <c r="C1" s="21">
        <v>2018</v>
      </c>
      <c r="D1" s="21">
        <v>2019</v>
      </c>
      <c r="E1" s="21">
        <v>2020</v>
      </c>
    </row>
    <row r="2" spans="1:5" ht="20.25" thickBot="1" x14ac:dyDescent="0.45">
      <c r="B2" s="3" t="s">
        <v>489</v>
      </c>
      <c r="C2" s="22" t="s">
        <v>102</v>
      </c>
      <c r="D2" s="22" t="s">
        <v>1</v>
      </c>
      <c r="E2" s="22" t="s">
        <v>1</v>
      </c>
    </row>
    <row r="3" spans="1:5" ht="21" thickTop="1" thickBot="1" x14ac:dyDescent="0.45">
      <c r="A3" s="1"/>
      <c r="B3" s="12"/>
      <c r="C3" s="23" t="s">
        <v>102</v>
      </c>
      <c r="D3" s="23" t="s">
        <v>296</v>
      </c>
      <c r="E3" s="23" t="s">
        <v>462</v>
      </c>
    </row>
    <row r="4" spans="1:5" ht="16.5" thickTop="1" x14ac:dyDescent="0.25">
      <c r="A4" s="51"/>
      <c r="B4" s="4" t="s">
        <v>2</v>
      </c>
      <c r="C4" s="58"/>
      <c r="D4" s="58"/>
    </row>
    <row r="5" spans="1:5" ht="15.75" x14ac:dyDescent="0.25">
      <c r="A5" s="51" t="s">
        <v>122</v>
      </c>
      <c r="B5" s="49" t="s">
        <v>123</v>
      </c>
      <c r="C5" s="29">
        <v>2151412.2000000002</v>
      </c>
      <c r="D5" s="29">
        <v>2192000</v>
      </c>
      <c r="E5" s="29">
        <v>2206000</v>
      </c>
    </row>
    <row r="6" spans="1:5" ht="15.75" x14ac:dyDescent="0.25">
      <c r="A6" s="51" t="s">
        <v>110</v>
      </c>
      <c r="B6" s="50" t="s">
        <v>118</v>
      </c>
      <c r="C6" s="29">
        <v>900448</v>
      </c>
      <c r="D6" s="29">
        <v>900000</v>
      </c>
      <c r="E6" s="29">
        <v>915000</v>
      </c>
    </row>
    <row r="7" spans="1:5" ht="15.75" x14ac:dyDescent="0.25">
      <c r="A7" s="51" t="s">
        <v>114</v>
      </c>
      <c r="B7" s="50" t="s">
        <v>115</v>
      </c>
      <c r="C7" s="57">
        <v>29447.55</v>
      </c>
      <c r="D7" s="57">
        <v>30000</v>
      </c>
      <c r="E7" s="26">
        <v>30000</v>
      </c>
    </row>
    <row r="8" spans="1:5" ht="16.5" thickBot="1" x14ac:dyDescent="0.3">
      <c r="A8" s="55" t="s">
        <v>214</v>
      </c>
      <c r="B8" s="49" t="s">
        <v>106</v>
      </c>
      <c r="C8" s="57">
        <v>0</v>
      </c>
      <c r="D8" s="57">
        <v>0</v>
      </c>
      <c r="E8" s="26">
        <v>100000</v>
      </c>
    </row>
    <row r="9" spans="1:5" ht="17.25" thickTop="1" thickBot="1" x14ac:dyDescent="0.3">
      <c r="A9" s="51"/>
      <c r="B9" s="10" t="s">
        <v>6</v>
      </c>
      <c r="C9" s="62">
        <f>SUM(C5:C8)</f>
        <v>3081307.75</v>
      </c>
      <c r="D9" s="62">
        <f>SUM(D5:D8)</f>
        <v>3122000</v>
      </c>
      <c r="E9" s="27">
        <v>3251000</v>
      </c>
    </row>
    <row r="10" spans="1:5" ht="16.5" thickTop="1" x14ac:dyDescent="0.25">
      <c r="A10" s="51"/>
      <c r="B10" s="4"/>
      <c r="C10" s="58"/>
      <c r="D10" s="58"/>
      <c r="E10" s="28"/>
    </row>
    <row r="11" spans="1:5" ht="15.75" x14ac:dyDescent="0.25">
      <c r="A11" s="51"/>
      <c r="B11" s="4" t="s">
        <v>7</v>
      </c>
      <c r="C11" s="58"/>
      <c r="D11" s="58"/>
      <c r="E11" s="28"/>
    </row>
    <row r="12" spans="1:5" ht="15.75" x14ac:dyDescent="0.25">
      <c r="A12" s="55" t="s">
        <v>241</v>
      </c>
      <c r="B12" s="49" t="s">
        <v>239</v>
      </c>
      <c r="C12" s="29">
        <v>41.75</v>
      </c>
      <c r="D12" s="29">
        <v>500</v>
      </c>
      <c r="E12" s="29">
        <v>500</v>
      </c>
    </row>
    <row r="13" spans="1:5" ht="15.75" x14ac:dyDescent="0.25">
      <c r="A13" s="51" t="s">
        <v>61</v>
      </c>
      <c r="B13" s="49" t="s">
        <v>215</v>
      </c>
      <c r="C13" s="29">
        <v>3076500</v>
      </c>
      <c r="D13" s="29">
        <v>3121500</v>
      </c>
      <c r="E13" s="29">
        <v>3150500</v>
      </c>
    </row>
    <row r="14" spans="1:5" ht="16.5" thickBot="1" x14ac:dyDescent="0.3">
      <c r="A14" s="51" t="s">
        <v>292</v>
      </c>
      <c r="B14" s="49" t="s">
        <v>221</v>
      </c>
      <c r="C14" s="29">
        <v>4766</v>
      </c>
      <c r="D14" s="29">
        <v>0</v>
      </c>
      <c r="E14" s="29">
        <v>100000</v>
      </c>
    </row>
    <row r="15" spans="1:5" ht="17.25" thickTop="1" thickBot="1" x14ac:dyDescent="0.3">
      <c r="A15" s="51"/>
      <c r="B15" s="10" t="s">
        <v>50</v>
      </c>
      <c r="C15" s="35">
        <f>SUM(C12:C14)</f>
        <v>3081307.75</v>
      </c>
      <c r="D15" s="35">
        <f>SUM(D12:D14)</f>
        <v>3122000</v>
      </c>
      <c r="E15" s="35">
        <v>3251000</v>
      </c>
    </row>
    <row r="16" spans="1:5" ht="15.75" thickTop="1" x14ac:dyDescent="0.2"/>
  </sheetData>
  <sheetProtection insertRows="0" deleteRows="0"/>
  <phoneticPr fontId="0" type="noConversion"/>
  <pageMargins left="0.5" right="0.5" top="1" bottom="1" header="0.5" footer="0.5"/>
  <pageSetup scale="64" orientation="portrait" r:id="rId1"/>
  <headerFooter alignWithMargins="0">
    <oddHeader>&amp;LYEAR 2020 FINAL BUDGET&amp;C&amp;"Arial,Bold"EXHIBIT "A"&amp;RPAGE: &amp;P OF &amp;N</oddHeader>
    <oddFooter>&amp;L&amp;"Arial,Bold"BOARD OF TRUSTEES MEETING DECEMBER 10, 2019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 tint="-0.14999847407452621"/>
    <pageSetUpPr fitToPage="1"/>
  </sheetPr>
  <dimension ref="A1:E20"/>
  <sheetViews>
    <sheetView zoomScale="75" zoomScaleNormal="75" workbookViewId="0">
      <pane xSplit="2" ySplit="3" topLeftCell="C4" activePane="bottomRight" state="frozen"/>
      <selection pane="topRight" activeCell="C1" sqref="C1"/>
      <selection pane="bottomLeft" activeCell="A4" sqref="A4"/>
      <selection pane="bottomRight"/>
    </sheetView>
  </sheetViews>
  <sheetFormatPr defaultRowHeight="15" x14ac:dyDescent="0.2"/>
  <cols>
    <col min="1" max="1" width="15" style="5" bestFit="1" customWidth="1"/>
    <col min="2" max="2" width="60.28515625" style="5" bestFit="1" customWidth="1"/>
    <col min="3" max="4" width="15.42578125" style="25" customWidth="1"/>
    <col min="5" max="5" width="15.42578125" customWidth="1"/>
  </cols>
  <sheetData>
    <row r="1" spans="1:5" ht="19.5" x14ac:dyDescent="0.4">
      <c r="A1" s="11"/>
      <c r="B1" s="2" t="s">
        <v>222</v>
      </c>
      <c r="C1" s="21">
        <v>2018</v>
      </c>
      <c r="D1" s="21">
        <v>2019</v>
      </c>
      <c r="E1" s="21">
        <v>2020</v>
      </c>
    </row>
    <row r="2" spans="1:5" ht="20.25" thickBot="1" x14ac:dyDescent="0.45">
      <c r="B2" s="3" t="s">
        <v>489</v>
      </c>
      <c r="C2" s="22" t="s">
        <v>102</v>
      </c>
      <c r="D2" s="22" t="s">
        <v>1</v>
      </c>
      <c r="E2" s="22" t="s">
        <v>1</v>
      </c>
    </row>
    <row r="3" spans="1:5" ht="21" thickTop="1" thickBot="1" x14ac:dyDescent="0.45">
      <c r="A3" s="1"/>
      <c r="B3" s="12"/>
      <c r="C3" s="23" t="s">
        <v>102</v>
      </c>
      <c r="D3" s="23" t="s">
        <v>296</v>
      </c>
      <c r="E3" s="23" t="s">
        <v>462</v>
      </c>
    </row>
    <row r="4" spans="1:5" ht="16.5" thickTop="1" x14ac:dyDescent="0.25">
      <c r="A4" s="6"/>
      <c r="B4" s="7" t="s">
        <v>2</v>
      </c>
      <c r="C4" s="28"/>
      <c r="D4" s="28"/>
    </row>
    <row r="5" spans="1:5" ht="15.75" x14ac:dyDescent="0.25">
      <c r="A5" s="51" t="s">
        <v>122</v>
      </c>
      <c r="B5" s="49" t="s">
        <v>175</v>
      </c>
      <c r="C5" s="29">
        <v>530944.04</v>
      </c>
      <c r="D5" s="29">
        <v>517000</v>
      </c>
      <c r="E5" s="29">
        <v>520000</v>
      </c>
    </row>
    <row r="6" spans="1:5" ht="15.75" x14ac:dyDescent="0.25">
      <c r="A6" s="51" t="s">
        <v>339</v>
      </c>
      <c r="B6" s="49" t="s">
        <v>340</v>
      </c>
      <c r="C6" s="29">
        <v>24710.639999999999</v>
      </c>
      <c r="D6" s="29">
        <v>22430</v>
      </c>
      <c r="E6" s="29">
        <v>20500</v>
      </c>
    </row>
    <row r="7" spans="1:5" ht="15.75" x14ac:dyDescent="0.25">
      <c r="A7" s="51" t="s">
        <v>112</v>
      </c>
      <c r="B7" s="49" t="s">
        <v>113</v>
      </c>
      <c r="C7" s="29">
        <v>29237.599999999999</v>
      </c>
      <c r="D7" s="29">
        <v>32675</v>
      </c>
      <c r="E7" s="29">
        <v>29300</v>
      </c>
    </row>
    <row r="8" spans="1:5" ht="15.75" x14ac:dyDescent="0.25">
      <c r="A8" s="51" t="s">
        <v>114</v>
      </c>
      <c r="B8" s="50" t="s">
        <v>115</v>
      </c>
      <c r="C8" s="29">
        <v>33037.07</v>
      </c>
      <c r="D8" s="29">
        <v>27000</v>
      </c>
      <c r="E8" s="29">
        <v>33000</v>
      </c>
    </row>
    <row r="9" spans="1:5" ht="15.75" x14ac:dyDescent="0.25">
      <c r="A9" s="55" t="s">
        <v>103</v>
      </c>
      <c r="B9" s="49" t="s">
        <v>216</v>
      </c>
      <c r="C9" s="29">
        <v>541500</v>
      </c>
      <c r="D9" s="29">
        <v>204000</v>
      </c>
      <c r="E9" s="29">
        <v>208000</v>
      </c>
    </row>
    <row r="10" spans="1:5" ht="16.5" thickBot="1" x14ac:dyDescent="0.3">
      <c r="A10" s="55" t="s">
        <v>214</v>
      </c>
      <c r="B10" s="49" t="s">
        <v>106</v>
      </c>
      <c r="C10" s="29">
        <v>0</v>
      </c>
      <c r="D10" s="29">
        <v>136292</v>
      </c>
      <c r="E10" s="29">
        <v>203925</v>
      </c>
    </row>
    <row r="11" spans="1:5" ht="17.25" thickTop="1" thickBot="1" x14ac:dyDescent="0.3">
      <c r="A11" s="6"/>
      <c r="B11" s="10" t="s">
        <v>6</v>
      </c>
      <c r="C11" s="62">
        <f>SUM(C5:C10)</f>
        <v>1159429.3500000001</v>
      </c>
      <c r="D11" s="62">
        <f>SUM(D5:D10)</f>
        <v>939397</v>
      </c>
      <c r="E11" s="27">
        <v>1014725</v>
      </c>
    </row>
    <row r="12" spans="1:5" ht="16.5" thickTop="1" x14ac:dyDescent="0.25">
      <c r="A12" s="6"/>
      <c r="B12" s="7"/>
      <c r="C12" s="58"/>
      <c r="D12" s="58"/>
      <c r="E12" s="28"/>
    </row>
    <row r="13" spans="1:5" ht="15.75" x14ac:dyDescent="0.25">
      <c r="A13" s="6"/>
      <c r="B13" s="7" t="s">
        <v>7</v>
      </c>
      <c r="C13" s="58"/>
      <c r="D13" s="58"/>
      <c r="E13" s="28"/>
    </row>
    <row r="14" spans="1:5" ht="15.75" x14ac:dyDescent="0.25">
      <c r="A14" s="55" t="s">
        <v>217</v>
      </c>
      <c r="B14" s="49" t="s">
        <v>219</v>
      </c>
      <c r="C14" s="29">
        <v>202661.07</v>
      </c>
      <c r="D14" s="29">
        <v>214224</v>
      </c>
      <c r="E14" s="29">
        <v>233828</v>
      </c>
    </row>
    <row r="15" spans="1:5" ht="15.75" x14ac:dyDescent="0.25">
      <c r="A15" s="55" t="s">
        <v>62</v>
      </c>
      <c r="B15" s="49" t="s">
        <v>239</v>
      </c>
      <c r="C15" s="29">
        <v>57592.35</v>
      </c>
      <c r="D15" s="29">
        <v>67883</v>
      </c>
      <c r="E15" s="29">
        <v>98397</v>
      </c>
    </row>
    <row r="16" spans="1:5" ht="15.75" x14ac:dyDescent="0.25">
      <c r="A16" s="55" t="s">
        <v>218</v>
      </c>
      <c r="B16" s="50" t="s">
        <v>220</v>
      </c>
      <c r="C16" s="29">
        <v>0</v>
      </c>
      <c r="D16" s="29">
        <v>0</v>
      </c>
      <c r="E16" s="29">
        <v>0</v>
      </c>
    </row>
    <row r="17" spans="1:5" ht="15.75" x14ac:dyDescent="0.25">
      <c r="A17" s="51" t="s">
        <v>163</v>
      </c>
      <c r="B17" s="50" t="s">
        <v>221</v>
      </c>
      <c r="C17" s="29">
        <v>326885.8600000001</v>
      </c>
      <c r="D17" s="29">
        <v>0</v>
      </c>
      <c r="E17" s="29">
        <v>0</v>
      </c>
    </row>
    <row r="18" spans="1:5" ht="16.5" thickBot="1" x14ac:dyDescent="0.3">
      <c r="A18" s="51" t="s">
        <v>416</v>
      </c>
      <c r="B18" s="50" t="s">
        <v>477</v>
      </c>
      <c r="C18" s="29">
        <v>572290.06999999995</v>
      </c>
      <c r="D18" s="29">
        <v>657290</v>
      </c>
      <c r="E18" s="29">
        <v>682500</v>
      </c>
    </row>
    <row r="19" spans="1:5" ht="17.25" thickTop="1" thickBot="1" x14ac:dyDescent="0.3">
      <c r="A19" s="6"/>
      <c r="B19" s="10" t="s">
        <v>50</v>
      </c>
      <c r="C19" s="30">
        <f>SUM(C14:C18)</f>
        <v>1159429.3500000001</v>
      </c>
      <c r="D19" s="30">
        <f>SUM(D14:D18)</f>
        <v>939397</v>
      </c>
      <c r="E19" s="30">
        <v>1014725</v>
      </c>
    </row>
    <row r="20" spans="1:5" ht="15.75" thickTop="1" x14ac:dyDescent="0.2"/>
  </sheetData>
  <sheetProtection insertRows="0" deleteRows="0"/>
  <phoneticPr fontId="0" type="noConversion"/>
  <pageMargins left="0.5" right="0.5" top="1" bottom="1" header="0.5" footer="0.5"/>
  <pageSetup scale="64" orientation="portrait" r:id="rId1"/>
  <headerFooter alignWithMargins="0">
    <oddHeader>&amp;LYEAR 2020 FINAL BUDGET&amp;C&amp;"Arial,Bold"EXHIBIT "A"&amp;RPAGE: &amp;P OF &amp;N</oddHeader>
    <oddFooter>&amp;L&amp;"Arial,Bold"BOARD OF TRUSTEES MEETING DECEMBER 10, 2019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 tint="-0.14999847407452621"/>
    <pageSetUpPr fitToPage="1"/>
  </sheetPr>
  <dimension ref="A1:E28"/>
  <sheetViews>
    <sheetView zoomScale="75" zoomScaleNormal="75" workbookViewId="0">
      <pane xSplit="2" ySplit="3" topLeftCell="C4" activePane="bottomRight" state="frozen"/>
      <selection pane="topRight" activeCell="C1" sqref="C1"/>
      <selection pane="bottomLeft" activeCell="A4" sqref="A4"/>
      <selection pane="bottomRight"/>
    </sheetView>
  </sheetViews>
  <sheetFormatPr defaultRowHeight="15" x14ac:dyDescent="0.2"/>
  <cols>
    <col min="1" max="1" width="15" style="5" bestFit="1" customWidth="1"/>
    <col min="2" max="2" width="60.28515625" style="5" bestFit="1" customWidth="1"/>
    <col min="3" max="4" width="15.42578125" style="25" customWidth="1"/>
    <col min="5" max="5" width="15.42578125" customWidth="1"/>
  </cols>
  <sheetData>
    <row r="1" spans="1:5" ht="19.5" x14ac:dyDescent="0.4">
      <c r="A1" s="11"/>
      <c r="B1" s="2" t="s">
        <v>224</v>
      </c>
      <c r="C1" s="21">
        <v>2017</v>
      </c>
      <c r="D1" s="21">
        <v>2018</v>
      </c>
      <c r="E1" s="21">
        <v>2019</v>
      </c>
    </row>
    <row r="2" spans="1:5" ht="20.25" thickBot="1" x14ac:dyDescent="0.45">
      <c r="B2" s="3" t="s">
        <v>489</v>
      </c>
      <c r="C2" s="22" t="s">
        <v>102</v>
      </c>
      <c r="D2" s="22" t="s">
        <v>1</v>
      </c>
      <c r="E2" s="22" t="s">
        <v>1</v>
      </c>
    </row>
    <row r="3" spans="1:5" ht="21" thickTop="1" thickBot="1" x14ac:dyDescent="0.45">
      <c r="A3" s="1"/>
      <c r="B3" s="12"/>
      <c r="C3" s="23" t="s">
        <v>102</v>
      </c>
      <c r="D3" s="23" t="s">
        <v>296</v>
      </c>
      <c r="E3" s="23" t="s">
        <v>462</v>
      </c>
    </row>
    <row r="4" spans="1:5" ht="16.5" thickTop="1" x14ac:dyDescent="0.25">
      <c r="A4" s="6"/>
      <c r="B4" s="7" t="s">
        <v>2</v>
      </c>
      <c r="C4" s="28"/>
      <c r="D4" s="28"/>
    </row>
    <row r="5" spans="1:5" ht="15.75" x14ac:dyDescent="0.25">
      <c r="A5" s="51" t="s">
        <v>122</v>
      </c>
      <c r="B5" s="49" t="s">
        <v>175</v>
      </c>
      <c r="C5" s="29">
        <v>480507.79</v>
      </c>
      <c r="D5" s="29">
        <v>488000</v>
      </c>
      <c r="E5" s="29">
        <v>499000</v>
      </c>
    </row>
    <row r="6" spans="1:5" ht="15.75" x14ac:dyDescent="0.25">
      <c r="A6" s="51" t="s">
        <v>339</v>
      </c>
      <c r="B6" s="50" t="s">
        <v>340</v>
      </c>
      <c r="C6" s="29">
        <v>188250.11</v>
      </c>
      <c r="D6" s="29">
        <v>180000</v>
      </c>
      <c r="E6" s="29">
        <v>177500</v>
      </c>
    </row>
    <row r="7" spans="1:5" ht="15.75" x14ac:dyDescent="0.25">
      <c r="A7" s="51" t="s">
        <v>110</v>
      </c>
      <c r="B7" s="50" t="s">
        <v>118</v>
      </c>
      <c r="C7" s="29">
        <v>201071</v>
      </c>
      <c r="D7" s="29">
        <v>192194</v>
      </c>
      <c r="E7" s="29">
        <v>200000</v>
      </c>
    </row>
    <row r="8" spans="1:5" ht="15.75" x14ac:dyDescent="0.25">
      <c r="A8" s="51" t="s">
        <v>112</v>
      </c>
      <c r="B8" s="50" t="s">
        <v>113</v>
      </c>
      <c r="C8" s="29">
        <v>63979.78</v>
      </c>
      <c r="D8" s="29">
        <v>64850</v>
      </c>
      <c r="E8" s="29">
        <v>64100</v>
      </c>
    </row>
    <row r="9" spans="1:5" ht="15.75" x14ac:dyDescent="0.25">
      <c r="A9" s="51" t="s">
        <v>490</v>
      </c>
      <c r="B9" s="50" t="s">
        <v>491</v>
      </c>
      <c r="C9" s="29">
        <v>34752.65</v>
      </c>
      <c r="D9" s="29">
        <v>25000</v>
      </c>
      <c r="E9" s="29">
        <v>26500</v>
      </c>
    </row>
    <row r="10" spans="1:5" ht="15.75" x14ac:dyDescent="0.25">
      <c r="A10" s="51" t="s">
        <v>114</v>
      </c>
      <c r="B10" s="50" t="s">
        <v>115</v>
      </c>
      <c r="C10" s="29">
        <v>38291.620000000003</v>
      </c>
      <c r="D10" s="29">
        <v>19775</v>
      </c>
      <c r="E10" s="29">
        <v>38000</v>
      </c>
    </row>
    <row r="11" spans="1:5" ht="16.5" thickBot="1" x14ac:dyDescent="0.3">
      <c r="A11" s="55" t="s">
        <v>214</v>
      </c>
      <c r="B11" s="49" t="s">
        <v>106</v>
      </c>
      <c r="C11" s="57">
        <v>14385.029999999995</v>
      </c>
      <c r="D11" s="57">
        <v>1000000</v>
      </c>
      <c r="E11" s="26">
        <v>332007</v>
      </c>
    </row>
    <row r="12" spans="1:5" ht="17.25" thickTop="1" thickBot="1" x14ac:dyDescent="0.3">
      <c r="A12" s="6"/>
      <c r="B12" s="10" t="s">
        <v>6</v>
      </c>
      <c r="C12" s="62">
        <f>SUM(C5:C11)</f>
        <v>1021237.98</v>
      </c>
      <c r="D12" s="62">
        <f>SUM(D5:D11)</f>
        <v>1969819</v>
      </c>
      <c r="E12" s="27">
        <v>1337107</v>
      </c>
    </row>
    <row r="13" spans="1:5" ht="16.5" thickTop="1" x14ac:dyDescent="0.25">
      <c r="A13" s="6"/>
      <c r="B13" s="7"/>
      <c r="C13" s="58"/>
      <c r="D13" s="58"/>
      <c r="E13" s="28"/>
    </row>
    <row r="14" spans="1:5" ht="15.75" x14ac:dyDescent="0.25">
      <c r="A14" s="6"/>
      <c r="B14" s="7" t="s">
        <v>7</v>
      </c>
      <c r="C14" s="58"/>
      <c r="D14" s="58"/>
      <c r="E14" s="28"/>
    </row>
    <row r="15" spans="1:5" ht="15.75" x14ac:dyDescent="0.25">
      <c r="A15" s="55" t="s">
        <v>304</v>
      </c>
      <c r="B15" s="49" t="s">
        <v>305</v>
      </c>
      <c r="C15" s="29">
        <v>932151.43</v>
      </c>
      <c r="D15" s="29">
        <v>1101846</v>
      </c>
      <c r="E15" s="29">
        <v>1256952</v>
      </c>
    </row>
    <row r="16" spans="1:5" x14ac:dyDescent="0.2">
      <c r="A16" s="77"/>
      <c r="B16" s="47" t="s">
        <v>409</v>
      </c>
      <c r="C16" s="48">
        <v>802894.74</v>
      </c>
      <c r="D16" s="48">
        <v>946533</v>
      </c>
      <c r="E16" s="48">
        <v>1040866</v>
      </c>
    </row>
    <row r="17" spans="1:5" x14ac:dyDescent="0.2">
      <c r="A17" s="77"/>
      <c r="B17" s="47" t="s">
        <v>412</v>
      </c>
      <c r="C17" s="48">
        <v>86219.65</v>
      </c>
      <c r="D17" s="48">
        <v>113838</v>
      </c>
      <c r="E17" s="48">
        <v>156678</v>
      </c>
    </row>
    <row r="18" spans="1:5" x14ac:dyDescent="0.2">
      <c r="A18" s="77"/>
      <c r="B18" s="47" t="s">
        <v>410</v>
      </c>
      <c r="C18" s="48">
        <v>0</v>
      </c>
      <c r="D18" s="48">
        <v>0</v>
      </c>
      <c r="E18" s="48">
        <v>0</v>
      </c>
    </row>
    <row r="19" spans="1:5" x14ac:dyDescent="0.2">
      <c r="A19" s="77"/>
      <c r="B19" s="47" t="s">
        <v>411</v>
      </c>
      <c r="C19" s="48">
        <f>C15-SUM(C16:C18)</f>
        <v>43037.040000000037</v>
      </c>
      <c r="D19" s="48">
        <f>D15-SUM(D16:D18)</f>
        <v>41475</v>
      </c>
      <c r="E19" s="48">
        <v>59408</v>
      </c>
    </row>
    <row r="20" spans="1:5" ht="15.75" x14ac:dyDescent="0.25">
      <c r="A20" s="55" t="s">
        <v>492</v>
      </c>
      <c r="B20" s="49" t="s">
        <v>219</v>
      </c>
      <c r="C20" s="29">
        <v>89002</v>
      </c>
      <c r="D20" s="29">
        <v>0</v>
      </c>
      <c r="E20" s="29">
        <v>0</v>
      </c>
    </row>
    <row r="21" spans="1:5" ht="15.75" x14ac:dyDescent="0.25">
      <c r="A21" s="55" t="s">
        <v>493</v>
      </c>
      <c r="B21" s="49" t="s">
        <v>239</v>
      </c>
      <c r="C21" s="29">
        <v>84.55</v>
      </c>
      <c r="D21" s="29">
        <v>150</v>
      </c>
      <c r="E21" s="29">
        <v>150</v>
      </c>
    </row>
    <row r="22" spans="1:5" ht="15.75" x14ac:dyDescent="0.25">
      <c r="A22" s="51" t="s">
        <v>207</v>
      </c>
      <c r="B22" s="50" t="s">
        <v>184</v>
      </c>
      <c r="C22" s="29">
        <v>0</v>
      </c>
      <c r="D22" s="29">
        <v>0</v>
      </c>
      <c r="E22" s="29">
        <v>36000</v>
      </c>
    </row>
    <row r="23" spans="1:5" ht="16.5" thickBot="1" x14ac:dyDescent="0.3">
      <c r="A23" s="51" t="s">
        <v>207</v>
      </c>
      <c r="B23" s="50" t="s">
        <v>221</v>
      </c>
      <c r="C23" s="29">
        <v>0</v>
      </c>
      <c r="D23" s="29">
        <v>867823</v>
      </c>
      <c r="E23" s="29">
        <v>44005</v>
      </c>
    </row>
    <row r="24" spans="1:5" ht="17.25" thickTop="1" thickBot="1" x14ac:dyDescent="0.3">
      <c r="A24" s="6"/>
      <c r="B24" s="10" t="s">
        <v>50</v>
      </c>
      <c r="C24" s="62">
        <f>C15+SUM(C20:C23)</f>
        <v>1021237.9800000001</v>
      </c>
      <c r="D24" s="62">
        <f>D15+SUM(D20:D23)</f>
        <v>1969819</v>
      </c>
      <c r="E24" s="62">
        <v>1337107</v>
      </c>
    </row>
    <row r="25" spans="1:5" ht="15.75" thickTop="1" x14ac:dyDescent="0.2"/>
    <row r="26" spans="1:5" x14ac:dyDescent="0.2">
      <c r="A26" s="77"/>
    </row>
    <row r="27" spans="1:5" x14ac:dyDescent="0.2">
      <c r="A27" s="77"/>
    </row>
    <row r="28" spans="1:5" x14ac:dyDescent="0.2">
      <c r="A28" s="77"/>
    </row>
  </sheetData>
  <sheetProtection insertRows="0" deleteRows="0"/>
  <phoneticPr fontId="0" type="noConversion"/>
  <pageMargins left="0.5" right="0.5" top="1" bottom="1" header="0.5" footer="0.5"/>
  <pageSetup scale="64" orientation="portrait" r:id="rId1"/>
  <headerFooter alignWithMargins="0">
    <oddHeader>&amp;LYEAR 2020 FINAL BUDGET&amp;C&amp;"Arial,Bold"EXHIBIT "A"&amp;RPAGE: &amp;P OF &amp;N</oddHeader>
    <oddFooter>&amp;L&amp;"Arial,Bold"BOARD OF TRUSTEES MEETING DECEMBER 10, 2019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0" tint="-0.14999847407452621"/>
    <pageSetUpPr fitToPage="1"/>
  </sheetPr>
  <dimension ref="A1:E16"/>
  <sheetViews>
    <sheetView zoomScale="75" zoomScaleNormal="75" workbookViewId="0">
      <pane xSplit="2" ySplit="3" topLeftCell="C4" activePane="bottomRight" state="frozen"/>
      <selection pane="topRight" activeCell="C1" sqref="C1"/>
      <selection pane="bottomLeft" activeCell="A4" sqref="A4"/>
      <selection pane="bottomRight"/>
    </sheetView>
  </sheetViews>
  <sheetFormatPr defaultRowHeight="15" x14ac:dyDescent="0.2"/>
  <cols>
    <col min="1" max="1" width="15" style="5" bestFit="1" customWidth="1"/>
    <col min="2" max="2" width="60.28515625" style="5" bestFit="1" customWidth="1"/>
    <col min="3" max="4" width="15.42578125" style="25" customWidth="1"/>
    <col min="5" max="5" width="15.42578125" customWidth="1"/>
  </cols>
  <sheetData>
    <row r="1" spans="1:5" ht="19.5" x14ac:dyDescent="0.4">
      <c r="A1" s="11"/>
      <c r="B1" s="2" t="s">
        <v>225</v>
      </c>
      <c r="C1" s="21">
        <v>2018</v>
      </c>
      <c r="D1" s="21">
        <v>2019</v>
      </c>
      <c r="E1" s="21">
        <v>2020</v>
      </c>
    </row>
    <row r="2" spans="1:5" ht="20.25" thickBot="1" x14ac:dyDescent="0.45">
      <c r="B2" s="3" t="s">
        <v>489</v>
      </c>
      <c r="C2" s="22" t="s">
        <v>102</v>
      </c>
      <c r="D2" s="22" t="s">
        <v>1</v>
      </c>
      <c r="E2" s="22" t="s">
        <v>1</v>
      </c>
    </row>
    <row r="3" spans="1:5" ht="21" thickTop="1" thickBot="1" x14ac:dyDescent="0.45">
      <c r="A3" s="1"/>
      <c r="B3" s="12"/>
      <c r="C3" s="23" t="s">
        <v>102</v>
      </c>
      <c r="D3" s="23" t="s">
        <v>296</v>
      </c>
      <c r="E3" s="23" t="s">
        <v>462</v>
      </c>
    </row>
    <row r="4" spans="1:5" ht="16.5" thickTop="1" x14ac:dyDescent="0.25">
      <c r="A4" s="51"/>
      <c r="B4" s="4" t="s">
        <v>2</v>
      </c>
      <c r="C4" s="58"/>
      <c r="D4" s="58"/>
    </row>
    <row r="5" spans="1:5" ht="15.75" x14ac:dyDescent="0.25">
      <c r="A5" s="51" t="s">
        <v>122</v>
      </c>
      <c r="B5" s="49" t="s">
        <v>175</v>
      </c>
      <c r="C5" s="29">
        <v>106531.9</v>
      </c>
      <c r="D5" s="29">
        <v>109000</v>
      </c>
      <c r="E5" s="29">
        <v>111000</v>
      </c>
    </row>
    <row r="6" spans="1:5" ht="15.75" x14ac:dyDescent="0.25">
      <c r="A6" s="51" t="s">
        <v>110</v>
      </c>
      <c r="B6" s="50" t="s">
        <v>118</v>
      </c>
      <c r="C6" s="29">
        <v>92522</v>
      </c>
      <c r="D6" s="29">
        <v>93000</v>
      </c>
      <c r="E6" s="29">
        <v>95000</v>
      </c>
    </row>
    <row r="7" spans="1:5" ht="15.75" x14ac:dyDescent="0.25">
      <c r="A7" s="51" t="s">
        <v>114</v>
      </c>
      <c r="B7" s="50" t="s">
        <v>115</v>
      </c>
      <c r="C7" s="29">
        <v>4180.1400000000003</v>
      </c>
      <c r="D7" s="29">
        <v>2100</v>
      </c>
      <c r="E7" s="29">
        <v>2500</v>
      </c>
    </row>
    <row r="8" spans="1:5" ht="16.5" thickBot="1" x14ac:dyDescent="0.3">
      <c r="A8" s="55" t="s">
        <v>214</v>
      </c>
      <c r="B8" s="49" t="s">
        <v>106</v>
      </c>
      <c r="C8" s="29">
        <v>338307.70999999996</v>
      </c>
      <c r="D8" s="29">
        <v>75000</v>
      </c>
      <c r="E8" s="29">
        <v>50000</v>
      </c>
    </row>
    <row r="9" spans="1:5" ht="17.25" thickTop="1" thickBot="1" x14ac:dyDescent="0.3">
      <c r="A9" s="51"/>
      <c r="B9" s="10" t="s">
        <v>6</v>
      </c>
      <c r="C9" s="62">
        <f>SUM(C5:C8)</f>
        <v>541541.75</v>
      </c>
      <c r="D9" s="62">
        <f>SUM(D5:D8)</f>
        <v>279100</v>
      </c>
      <c r="E9" s="27">
        <v>258500</v>
      </c>
    </row>
    <row r="10" spans="1:5" ht="16.5" thickTop="1" x14ac:dyDescent="0.25">
      <c r="A10" s="51"/>
      <c r="B10" s="4"/>
      <c r="C10" s="58"/>
      <c r="D10" s="58"/>
      <c r="E10" s="28"/>
    </row>
    <row r="11" spans="1:5" ht="15.75" x14ac:dyDescent="0.25">
      <c r="A11" s="51"/>
      <c r="B11" s="4" t="s">
        <v>7</v>
      </c>
      <c r="C11" s="58"/>
      <c r="D11" s="58"/>
      <c r="E11" s="28"/>
    </row>
    <row r="12" spans="1:5" ht="15.75" x14ac:dyDescent="0.25">
      <c r="A12" s="55" t="s">
        <v>238</v>
      </c>
      <c r="B12" s="49" t="s">
        <v>239</v>
      </c>
      <c r="C12" s="57">
        <v>41.75</v>
      </c>
      <c r="D12" s="57">
        <v>150</v>
      </c>
      <c r="E12" s="26">
        <v>500</v>
      </c>
    </row>
    <row r="13" spans="1:5" ht="15.75" x14ac:dyDescent="0.25">
      <c r="A13" s="51" t="s">
        <v>63</v>
      </c>
      <c r="B13" s="49" t="s">
        <v>226</v>
      </c>
      <c r="C13" s="29">
        <v>541500</v>
      </c>
      <c r="D13" s="29">
        <v>204000</v>
      </c>
      <c r="E13" s="29">
        <v>208000</v>
      </c>
    </row>
    <row r="14" spans="1:5" ht="16.5" thickBot="1" x14ac:dyDescent="0.3">
      <c r="A14" s="51" t="s">
        <v>240</v>
      </c>
      <c r="B14" s="14" t="s">
        <v>221</v>
      </c>
      <c r="C14" s="29">
        <v>0</v>
      </c>
      <c r="D14" s="29">
        <v>74950</v>
      </c>
      <c r="E14" s="29">
        <v>50000</v>
      </c>
    </row>
    <row r="15" spans="1:5" ht="17.25" thickTop="1" thickBot="1" x14ac:dyDescent="0.3">
      <c r="A15" s="51"/>
      <c r="B15" s="10" t="s">
        <v>50</v>
      </c>
      <c r="C15" s="62">
        <f>SUM(C12:C14)</f>
        <v>541541.75</v>
      </c>
      <c r="D15" s="62">
        <f>SUM(D12:D14)</f>
        <v>279100</v>
      </c>
      <c r="E15" s="27">
        <v>258500</v>
      </c>
    </row>
    <row r="16" spans="1:5" ht="15.75" thickTop="1" x14ac:dyDescent="0.2"/>
  </sheetData>
  <sheetProtection insertRows="0" deleteRows="0"/>
  <phoneticPr fontId="0" type="noConversion"/>
  <pageMargins left="0.5" right="0.5" top="1" bottom="1" header="0.5" footer="0.5"/>
  <pageSetup scale="64" orientation="portrait" r:id="rId1"/>
  <headerFooter alignWithMargins="0">
    <oddHeader>&amp;LYEAR 2020 FINAL BUDGET&amp;C&amp;"Arial,Bold"EXHIBIT "A"&amp;RPAGE: &amp;P OF &amp;N</oddHeader>
    <oddFooter>&amp;L&amp;"Arial,Bold"BOARD OF TRUSTEES MEETING DECEMBER 10, 2019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0" tint="-0.14999847407452621"/>
    <pageSetUpPr fitToPage="1"/>
  </sheetPr>
  <dimension ref="A1:F28"/>
  <sheetViews>
    <sheetView zoomScale="75" zoomScaleNormal="75" workbookViewId="0">
      <pane xSplit="2" ySplit="3" topLeftCell="C4" activePane="bottomRight" state="frozen"/>
      <selection pane="topRight" activeCell="C1" sqref="C1"/>
      <selection pane="bottomLeft" activeCell="A4" sqref="A4"/>
      <selection pane="bottomRight"/>
    </sheetView>
  </sheetViews>
  <sheetFormatPr defaultRowHeight="15" x14ac:dyDescent="0.2"/>
  <cols>
    <col min="1" max="1" width="14.5703125" style="5" bestFit="1" customWidth="1"/>
    <col min="2" max="2" width="60.28515625" style="5" bestFit="1" customWidth="1"/>
    <col min="3" max="6" width="13.42578125" style="25" customWidth="1"/>
  </cols>
  <sheetData>
    <row r="1" spans="1:6" ht="19.5" x14ac:dyDescent="0.4">
      <c r="A1" s="11"/>
      <c r="B1" s="2" t="s">
        <v>230</v>
      </c>
      <c r="C1" s="21">
        <v>2018</v>
      </c>
      <c r="D1" s="21">
        <v>2019</v>
      </c>
      <c r="E1" s="21">
        <v>2020</v>
      </c>
      <c r="F1"/>
    </row>
    <row r="2" spans="1:6" ht="20.25" thickBot="1" x14ac:dyDescent="0.45">
      <c r="B2" s="3" t="s">
        <v>489</v>
      </c>
      <c r="C2" s="22" t="s">
        <v>102</v>
      </c>
      <c r="D2" s="22" t="s">
        <v>1</v>
      </c>
      <c r="E2" s="22" t="s">
        <v>1</v>
      </c>
      <c r="F2"/>
    </row>
    <row r="3" spans="1:6" ht="21" thickTop="1" thickBot="1" x14ac:dyDescent="0.45">
      <c r="A3" s="1"/>
      <c r="B3" s="12"/>
      <c r="C3" s="23" t="s">
        <v>102</v>
      </c>
      <c r="D3" s="23" t="s">
        <v>296</v>
      </c>
      <c r="E3" s="23" t="s">
        <v>462</v>
      </c>
      <c r="F3"/>
    </row>
    <row r="4" spans="1:6" ht="21" thickTop="1" thickBot="1" x14ac:dyDescent="0.45">
      <c r="A4" s="1"/>
      <c r="B4" s="20" t="s">
        <v>465</v>
      </c>
      <c r="C4" s="24"/>
      <c r="D4" s="24"/>
      <c r="E4" s="24"/>
      <c r="F4"/>
    </row>
    <row r="5" spans="1:6" ht="16.5" thickTop="1" x14ac:dyDescent="0.25">
      <c r="A5" s="51"/>
      <c r="B5" s="4" t="s">
        <v>2</v>
      </c>
      <c r="C5" s="58"/>
      <c r="D5" s="58"/>
      <c r="E5" s="28"/>
      <c r="F5"/>
    </row>
    <row r="6" spans="1:6" ht="15.75" x14ac:dyDescent="0.25">
      <c r="A6" s="51" t="s">
        <v>122</v>
      </c>
      <c r="B6" s="36" t="s">
        <v>123</v>
      </c>
      <c r="C6" s="29">
        <v>22291.08</v>
      </c>
      <c r="D6" s="29">
        <v>27000</v>
      </c>
      <c r="E6" s="29">
        <v>26000</v>
      </c>
      <c r="F6"/>
    </row>
    <row r="7" spans="1:6" ht="15.75" x14ac:dyDescent="0.25">
      <c r="A7" s="51" t="s">
        <v>112</v>
      </c>
      <c r="B7" s="49" t="s">
        <v>113</v>
      </c>
      <c r="C7" s="29">
        <v>74237.83</v>
      </c>
      <c r="D7" s="29">
        <v>76194</v>
      </c>
      <c r="E7" s="29">
        <v>77000</v>
      </c>
      <c r="F7"/>
    </row>
    <row r="8" spans="1:6" ht="15.75" x14ac:dyDescent="0.25">
      <c r="A8" s="51" t="s">
        <v>114</v>
      </c>
      <c r="B8" s="50" t="s">
        <v>115</v>
      </c>
      <c r="C8" s="29">
        <v>1179.17</v>
      </c>
      <c r="D8" s="29">
        <v>1000</v>
      </c>
      <c r="E8" s="29">
        <v>1000</v>
      </c>
      <c r="F8"/>
    </row>
    <row r="9" spans="1:6" ht="16.5" thickBot="1" x14ac:dyDescent="0.3">
      <c r="A9" s="55" t="s">
        <v>214</v>
      </c>
      <c r="B9" s="49" t="s">
        <v>106</v>
      </c>
      <c r="C9" s="29">
        <v>2110.8399999999965</v>
      </c>
      <c r="D9" s="29">
        <v>15000</v>
      </c>
      <c r="E9" s="29">
        <v>15000</v>
      </c>
      <c r="F9"/>
    </row>
    <row r="10" spans="1:6" ht="17.25" thickTop="1" thickBot="1" x14ac:dyDescent="0.3">
      <c r="A10" s="51"/>
      <c r="B10" s="59" t="s">
        <v>6</v>
      </c>
      <c r="C10" s="30">
        <f>SUM(C6:C9)</f>
        <v>99818.92</v>
      </c>
      <c r="D10" s="30">
        <f>SUM(D6:D9)</f>
        <v>119194</v>
      </c>
      <c r="E10" s="30">
        <v>119000</v>
      </c>
      <c r="F10"/>
    </row>
    <row r="11" spans="1:6" ht="16.5" thickTop="1" x14ac:dyDescent="0.25">
      <c r="A11" s="51"/>
      <c r="B11" s="60"/>
      <c r="C11" s="31"/>
      <c r="D11" s="31"/>
      <c r="E11" s="31"/>
      <c r="F11"/>
    </row>
    <row r="12" spans="1:6" ht="15.75" x14ac:dyDescent="0.25">
      <c r="A12" s="55" t="s">
        <v>402</v>
      </c>
      <c r="B12" s="49" t="s">
        <v>219</v>
      </c>
      <c r="C12" s="29">
        <v>28850.82</v>
      </c>
      <c r="D12" s="29">
        <v>26950</v>
      </c>
      <c r="E12" s="29">
        <v>30000</v>
      </c>
      <c r="F12"/>
    </row>
    <row r="13" spans="1:6" ht="15.75" x14ac:dyDescent="0.25">
      <c r="A13" s="55" t="s">
        <v>231</v>
      </c>
      <c r="B13" s="49" t="s">
        <v>239</v>
      </c>
      <c r="C13" s="29">
        <v>20968.099999999999</v>
      </c>
      <c r="D13" s="29">
        <v>23880</v>
      </c>
      <c r="E13" s="29">
        <v>25000</v>
      </c>
      <c r="F13"/>
    </row>
    <row r="14" spans="1:6" ht="15.75" x14ac:dyDescent="0.25">
      <c r="A14" s="55" t="s">
        <v>403</v>
      </c>
      <c r="B14" s="49" t="s">
        <v>220</v>
      </c>
      <c r="C14" s="29">
        <v>0</v>
      </c>
      <c r="D14" s="29">
        <v>0</v>
      </c>
      <c r="E14" s="29">
        <v>0</v>
      </c>
      <c r="F14"/>
    </row>
    <row r="15" spans="1:6" ht="15.75" x14ac:dyDescent="0.25">
      <c r="A15" s="55" t="s">
        <v>473</v>
      </c>
      <c r="B15" s="49" t="s">
        <v>474</v>
      </c>
      <c r="C15" s="29">
        <v>50000</v>
      </c>
      <c r="D15" s="29">
        <v>68364</v>
      </c>
      <c r="E15" s="29">
        <v>49000</v>
      </c>
      <c r="F15"/>
    </row>
    <row r="16" spans="1:6" ht="16.5" thickBot="1" x14ac:dyDescent="0.3">
      <c r="A16" s="55" t="s">
        <v>261</v>
      </c>
      <c r="B16" s="49" t="s">
        <v>221</v>
      </c>
      <c r="C16" s="29">
        <v>0</v>
      </c>
      <c r="D16" s="29">
        <v>0</v>
      </c>
      <c r="E16" s="29">
        <v>15000</v>
      </c>
      <c r="F16"/>
    </row>
    <row r="17" spans="1:5" ht="17.25" thickTop="1" thickBot="1" x14ac:dyDescent="0.3">
      <c r="A17" s="55"/>
      <c r="B17" s="59" t="s">
        <v>50</v>
      </c>
      <c r="C17" s="61">
        <f>SUM(C12:C16)</f>
        <v>99818.92</v>
      </c>
      <c r="D17" s="61">
        <f>SUM(D12:D16)</f>
        <v>119194</v>
      </c>
      <c r="E17" s="61">
        <v>119000</v>
      </c>
    </row>
    <row r="18" spans="1:5" ht="17.25" thickTop="1" thickBot="1" x14ac:dyDescent="0.3">
      <c r="A18" s="55"/>
      <c r="B18" s="60"/>
      <c r="C18" s="58"/>
      <c r="D18" s="58"/>
      <c r="E18" s="58"/>
    </row>
    <row r="19" spans="1:5" ht="21" thickTop="1" thickBot="1" x14ac:dyDescent="0.45">
      <c r="A19" s="1"/>
      <c r="B19" s="20" t="s">
        <v>475</v>
      </c>
      <c r="C19" s="24"/>
      <c r="D19" s="24"/>
      <c r="E19" s="24"/>
    </row>
    <row r="20" spans="1:5" ht="16.5" thickTop="1" x14ac:dyDescent="0.25">
      <c r="A20" s="51"/>
      <c r="B20" s="4" t="s">
        <v>2</v>
      </c>
      <c r="C20" s="58"/>
      <c r="D20" s="58"/>
      <c r="E20" s="58"/>
    </row>
    <row r="21" spans="1:5" ht="15.75" x14ac:dyDescent="0.25">
      <c r="A21" s="55" t="s">
        <v>103</v>
      </c>
      <c r="B21" s="49" t="s">
        <v>476</v>
      </c>
      <c r="C21" s="29">
        <v>50000</v>
      </c>
      <c r="D21" s="29">
        <v>68364</v>
      </c>
      <c r="E21" s="29">
        <v>49000</v>
      </c>
    </row>
    <row r="22" spans="1:5" ht="16.5" thickBot="1" x14ac:dyDescent="0.3">
      <c r="A22" s="55" t="s">
        <v>214</v>
      </c>
      <c r="B22" s="49" t="s">
        <v>106</v>
      </c>
      <c r="C22" s="29">
        <v>0</v>
      </c>
      <c r="D22" s="29">
        <v>85000</v>
      </c>
      <c r="E22" s="29">
        <v>153364</v>
      </c>
    </row>
    <row r="23" spans="1:5" ht="17.25" thickTop="1" thickBot="1" x14ac:dyDescent="0.3">
      <c r="A23" s="51"/>
      <c r="B23" s="59" t="s">
        <v>6</v>
      </c>
      <c r="C23" s="30">
        <f>SUM(C21:C22)</f>
        <v>50000</v>
      </c>
      <c r="D23" s="30">
        <f t="shared" ref="D23" si="0">SUM(D21:D22)</f>
        <v>153364</v>
      </c>
      <c r="E23" s="30">
        <v>202364</v>
      </c>
    </row>
    <row r="24" spans="1:5" ht="16.5" thickTop="1" x14ac:dyDescent="0.25">
      <c r="A24" s="51"/>
      <c r="B24" s="60"/>
      <c r="C24" s="31"/>
      <c r="D24" s="31"/>
      <c r="E24" s="31"/>
    </row>
    <row r="25" spans="1:5" ht="15.75" x14ac:dyDescent="0.25">
      <c r="A25" s="55" t="s">
        <v>231</v>
      </c>
      <c r="B25" s="49" t="s">
        <v>475</v>
      </c>
      <c r="C25" s="29">
        <v>0</v>
      </c>
      <c r="D25" s="29">
        <v>153364</v>
      </c>
      <c r="E25" s="29">
        <v>114650</v>
      </c>
    </row>
    <row r="26" spans="1:5" ht="16.5" thickBot="1" x14ac:dyDescent="0.3">
      <c r="A26" s="55" t="s">
        <v>261</v>
      </c>
      <c r="B26" s="49" t="s">
        <v>221</v>
      </c>
      <c r="C26" s="29">
        <v>50000</v>
      </c>
      <c r="D26" s="29">
        <v>0</v>
      </c>
      <c r="E26" s="29">
        <v>87714</v>
      </c>
    </row>
    <row r="27" spans="1:5" ht="17.25" thickTop="1" thickBot="1" x14ac:dyDescent="0.3">
      <c r="A27" s="55"/>
      <c r="B27" s="59" t="s">
        <v>50</v>
      </c>
      <c r="C27" s="61">
        <f>SUM(C25:C26)</f>
        <v>50000</v>
      </c>
      <c r="D27" s="61">
        <f>SUM(D25:D26)</f>
        <v>153364</v>
      </c>
      <c r="E27" s="61">
        <v>202364</v>
      </c>
    </row>
    <row r="28" spans="1:5" ht="15.75" thickTop="1" x14ac:dyDescent="0.2"/>
  </sheetData>
  <sheetProtection insertRows="0" deleteRows="0"/>
  <phoneticPr fontId="0" type="noConversion"/>
  <pageMargins left="0.75" right="0.75" top="1" bottom="1" header="0.5" footer="0.5"/>
  <pageSetup scale="64" fitToHeight="2" orientation="portrait" r:id="rId1"/>
  <headerFooter alignWithMargins="0">
    <oddHeader>&amp;LYEAR 2020 FINAL BUDGET&amp;C&amp;"Arial,Bold"EXHIBIT "A"&amp;RPAGE: &amp;P OF &amp;N</oddHeader>
    <oddFooter>&amp;L&amp;"Arial,Bold"BOARD MEETING NOVEMBER 13, 2019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0" tint="-0.14999847407452621"/>
    <pageSetUpPr fitToPage="1"/>
  </sheetPr>
  <dimension ref="A1:E15"/>
  <sheetViews>
    <sheetView zoomScale="75" zoomScaleNormal="75" workbookViewId="0">
      <pane xSplit="2" ySplit="3" topLeftCell="C4" activePane="bottomRight" state="frozen"/>
      <selection pane="topRight" activeCell="C1" sqref="C1"/>
      <selection pane="bottomLeft" activeCell="A4" sqref="A4"/>
      <selection pane="bottomRight"/>
    </sheetView>
  </sheetViews>
  <sheetFormatPr defaultRowHeight="15" x14ac:dyDescent="0.2"/>
  <cols>
    <col min="1" max="1" width="15" style="5" bestFit="1" customWidth="1"/>
    <col min="2" max="2" width="55.7109375" style="5" bestFit="1" customWidth="1"/>
    <col min="3" max="4" width="15.42578125" style="18" customWidth="1"/>
    <col min="5" max="5" width="15.42578125" customWidth="1"/>
  </cols>
  <sheetData>
    <row r="1" spans="1:5" ht="19.5" x14ac:dyDescent="0.4">
      <c r="A1" s="11"/>
      <c r="B1" s="2" t="s">
        <v>464</v>
      </c>
      <c r="C1" s="21">
        <v>2018</v>
      </c>
      <c r="D1" s="21">
        <v>2019</v>
      </c>
      <c r="E1" s="21">
        <v>2020</v>
      </c>
    </row>
    <row r="2" spans="1:5" ht="20.25" thickBot="1" x14ac:dyDescent="0.45">
      <c r="B2" s="3" t="s">
        <v>489</v>
      </c>
      <c r="C2" s="22" t="s">
        <v>102</v>
      </c>
      <c r="D2" s="22" t="s">
        <v>1</v>
      </c>
      <c r="E2" s="22" t="s">
        <v>1</v>
      </c>
    </row>
    <row r="3" spans="1:5" ht="21" thickTop="1" thickBot="1" x14ac:dyDescent="0.45">
      <c r="A3" s="1"/>
      <c r="B3" s="12"/>
      <c r="C3" s="23" t="s">
        <v>102</v>
      </c>
      <c r="D3" s="23" t="s">
        <v>296</v>
      </c>
      <c r="E3" s="23" t="s">
        <v>462</v>
      </c>
    </row>
    <row r="4" spans="1:5" ht="16.5" thickTop="1" x14ac:dyDescent="0.25">
      <c r="A4" s="51"/>
      <c r="B4" s="4" t="s">
        <v>2</v>
      </c>
      <c r="C4"/>
      <c r="D4"/>
    </row>
    <row r="5" spans="1:5" ht="15.75" x14ac:dyDescent="0.25">
      <c r="A5" s="51" t="s">
        <v>110</v>
      </c>
      <c r="B5" s="50" t="s">
        <v>118</v>
      </c>
      <c r="C5" s="29">
        <v>123534.63</v>
      </c>
      <c r="D5" s="29">
        <v>292000</v>
      </c>
      <c r="E5" s="29">
        <v>933343</v>
      </c>
    </row>
    <row r="6" spans="1:5" ht="15.75" x14ac:dyDescent="0.25">
      <c r="A6" s="51" t="s">
        <v>114</v>
      </c>
      <c r="B6" s="50" t="s">
        <v>115</v>
      </c>
      <c r="C6" s="57">
        <v>20878.080000000002</v>
      </c>
      <c r="D6" s="57">
        <v>8100</v>
      </c>
      <c r="E6" s="26">
        <v>20000</v>
      </c>
    </row>
    <row r="7" spans="1:5" ht="16.5" thickBot="1" x14ac:dyDescent="0.3">
      <c r="A7" s="55" t="s">
        <v>214</v>
      </c>
      <c r="B7" s="49" t="s">
        <v>106</v>
      </c>
      <c r="C7" s="57">
        <v>0</v>
      </c>
      <c r="D7" s="57">
        <v>0</v>
      </c>
      <c r="E7" s="26">
        <v>19899</v>
      </c>
    </row>
    <row r="8" spans="1:5" ht="17.25" thickTop="1" thickBot="1" x14ac:dyDescent="0.3">
      <c r="A8" s="51"/>
      <c r="B8" s="10" t="s">
        <v>6</v>
      </c>
      <c r="C8" s="62">
        <f>SUM(C5:C7)</f>
        <v>144412.71000000002</v>
      </c>
      <c r="D8" s="62">
        <f>SUM(D5:D7)</f>
        <v>300100</v>
      </c>
      <c r="E8" s="27">
        <v>973242</v>
      </c>
    </row>
    <row r="9" spans="1:5" ht="16.5" thickTop="1" x14ac:dyDescent="0.25">
      <c r="A9" s="51"/>
      <c r="B9" s="4"/>
      <c r="C9" s="58"/>
      <c r="D9" s="58"/>
      <c r="E9" s="28"/>
    </row>
    <row r="10" spans="1:5" ht="15.75" x14ac:dyDescent="0.25">
      <c r="A10" s="51"/>
      <c r="B10" s="4" t="s">
        <v>7</v>
      </c>
      <c r="C10" s="58"/>
      <c r="D10" s="58"/>
      <c r="E10" s="28"/>
    </row>
    <row r="11" spans="1:5" ht="15.75" x14ac:dyDescent="0.25">
      <c r="A11" s="55" t="s">
        <v>366</v>
      </c>
      <c r="B11" s="49" t="s">
        <v>239</v>
      </c>
      <c r="C11" s="29">
        <v>144412.71</v>
      </c>
      <c r="D11" s="29">
        <v>300100</v>
      </c>
      <c r="E11" s="29">
        <v>500</v>
      </c>
    </row>
    <row r="12" spans="1:5" ht="15.75" x14ac:dyDescent="0.25">
      <c r="A12" s="55" t="s">
        <v>494</v>
      </c>
      <c r="B12" s="50" t="s">
        <v>220</v>
      </c>
      <c r="C12" s="29">
        <v>0</v>
      </c>
      <c r="D12" s="29">
        <v>0</v>
      </c>
      <c r="E12" s="29">
        <v>0</v>
      </c>
    </row>
    <row r="13" spans="1:5" ht="16.5" thickBot="1" x14ac:dyDescent="0.3">
      <c r="A13" s="51" t="s">
        <v>297</v>
      </c>
      <c r="B13" s="14" t="s">
        <v>221</v>
      </c>
      <c r="C13" s="29">
        <v>0</v>
      </c>
      <c r="D13" s="29">
        <v>0</v>
      </c>
      <c r="E13" s="29">
        <v>972742</v>
      </c>
    </row>
    <row r="14" spans="1:5" ht="17.25" thickTop="1" thickBot="1" x14ac:dyDescent="0.3">
      <c r="A14" s="51"/>
      <c r="B14" s="10" t="s">
        <v>50</v>
      </c>
      <c r="C14" s="35">
        <f>SUM(C11:C13)</f>
        <v>144412.71</v>
      </c>
      <c r="D14" s="35">
        <f>SUM(D11:D13)</f>
        <v>300100</v>
      </c>
      <c r="E14" s="35">
        <v>973242</v>
      </c>
    </row>
    <row r="15" spans="1:5" ht="15.75" thickTop="1" x14ac:dyDescent="0.2"/>
  </sheetData>
  <sheetProtection insertRows="0" deleteRows="0"/>
  <phoneticPr fontId="0" type="noConversion"/>
  <pageMargins left="0.5" right="0.5" top="1" bottom="1" header="0.5" footer="0.5"/>
  <pageSetup scale="65" orientation="portrait" r:id="rId1"/>
  <headerFooter alignWithMargins="0">
    <oddHeader>&amp;LYEAR 2020 FINAL BUDGET&amp;C&amp;"Arial,Bold"EXHIBIT "A"&amp;RPAGE: &amp;P OF &amp;N</oddHeader>
    <oddFooter>&amp;L&amp;"Arial,Bold"ADMINISTRATIVE CONTROL BOARD MEETING DECEMBER 10, 2019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0" tint="-0.14999847407452621"/>
    <pageSetUpPr fitToPage="1"/>
  </sheetPr>
  <dimension ref="A1:H15"/>
  <sheetViews>
    <sheetView zoomScale="75" zoomScaleNormal="75" workbookViewId="0">
      <pane xSplit="2" ySplit="3" topLeftCell="C4" activePane="bottomRight" state="frozen"/>
      <selection pane="topRight" activeCell="C1" sqref="C1"/>
      <selection pane="bottomLeft" activeCell="A4" sqref="A4"/>
      <selection pane="bottomRight"/>
    </sheetView>
  </sheetViews>
  <sheetFormatPr defaultRowHeight="15" x14ac:dyDescent="0.2"/>
  <cols>
    <col min="1" max="1" width="15" style="5" bestFit="1" customWidth="1"/>
    <col min="2" max="2" width="55.42578125" style="5" bestFit="1" customWidth="1"/>
    <col min="3" max="3" width="15.42578125" style="25" customWidth="1"/>
    <col min="4" max="4" width="15.42578125" style="18" customWidth="1"/>
    <col min="5" max="5" width="15.42578125" customWidth="1"/>
  </cols>
  <sheetData>
    <row r="1" spans="1:8" ht="19.5" x14ac:dyDescent="0.4">
      <c r="A1" s="11"/>
      <c r="B1" s="2" t="s">
        <v>299</v>
      </c>
      <c r="C1" s="21">
        <v>2018</v>
      </c>
      <c r="D1" s="21">
        <v>2019</v>
      </c>
      <c r="E1" s="21">
        <v>2020</v>
      </c>
    </row>
    <row r="2" spans="1:8" ht="20.25" thickBot="1" x14ac:dyDescent="0.45">
      <c r="B2" s="3" t="s">
        <v>298</v>
      </c>
      <c r="C2" s="33" t="s">
        <v>102</v>
      </c>
      <c r="D2" s="22" t="s">
        <v>1</v>
      </c>
      <c r="E2" s="22" t="s">
        <v>1</v>
      </c>
    </row>
    <row r="3" spans="1:8" ht="21" thickTop="1" thickBot="1" x14ac:dyDescent="0.45">
      <c r="A3" s="1"/>
      <c r="B3" s="3" t="s">
        <v>489</v>
      </c>
      <c r="C3" s="34" t="s">
        <v>102</v>
      </c>
      <c r="D3" s="23" t="s">
        <v>296</v>
      </c>
      <c r="E3" s="23" t="s">
        <v>462</v>
      </c>
    </row>
    <row r="4" spans="1:8" ht="16.5" thickTop="1" x14ac:dyDescent="0.25">
      <c r="A4" s="51"/>
      <c r="B4" s="4" t="s">
        <v>2</v>
      </c>
      <c r="C4" s="58"/>
      <c r="D4"/>
    </row>
    <row r="5" spans="1:8" ht="15.75" x14ac:dyDescent="0.25">
      <c r="A5" s="51" t="s">
        <v>114</v>
      </c>
      <c r="B5" s="49" t="s">
        <v>115</v>
      </c>
      <c r="C5" s="57">
        <v>335831.4</v>
      </c>
      <c r="D5" s="57">
        <v>335832</v>
      </c>
      <c r="E5" s="26">
        <v>335832</v>
      </c>
    </row>
    <row r="6" spans="1:8" ht="15.75" x14ac:dyDescent="0.25">
      <c r="A6" s="55" t="s">
        <v>103</v>
      </c>
      <c r="B6" s="49" t="s">
        <v>373</v>
      </c>
      <c r="C6" s="57">
        <v>10</v>
      </c>
      <c r="D6" s="57">
        <v>500</v>
      </c>
      <c r="E6" s="26">
        <v>500</v>
      </c>
    </row>
    <row r="7" spans="1:8" ht="16.5" thickBot="1" x14ac:dyDescent="0.3">
      <c r="A7" s="55" t="s">
        <v>214</v>
      </c>
      <c r="B7" s="49" t="s">
        <v>106</v>
      </c>
      <c r="C7" s="57">
        <v>0</v>
      </c>
      <c r="D7" s="57">
        <v>0</v>
      </c>
      <c r="E7" s="26">
        <v>0</v>
      </c>
    </row>
    <row r="8" spans="1:8" ht="17.25" thickTop="1" thickBot="1" x14ac:dyDescent="0.3">
      <c r="A8" s="51"/>
      <c r="B8" s="10" t="s">
        <v>6</v>
      </c>
      <c r="C8" s="62">
        <f>SUM(C5:C7)</f>
        <v>335841.4</v>
      </c>
      <c r="D8" s="62">
        <f>SUM(D5:D7)</f>
        <v>336332</v>
      </c>
      <c r="E8" s="27">
        <v>336332</v>
      </c>
    </row>
    <row r="9" spans="1:8" ht="16.5" thickTop="1" x14ac:dyDescent="0.25">
      <c r="A9" s="51"/>
      <c r="B9" s="4"/>
      <c r="C9" s="58"/>
      <c r="D9" s="58"/>
      <c r="E9" s="28"/>
    </row>
    <row r="10" spans="1:8" ht="15.75" x14ac:dyDescent="0.25">
      <c r="A10" s="51"/>
      <c r="B10" s="4" t="s">
        <v>7</v>
      </c>
      <c r="C10" s="58"/>
      <c r="D10" s="58"/>
      <c r="E10" s="28"/>
    </row>
    <row r="11" spans="1:8" ht="15.75" x14ac:dyDescent="0.25">
      <c r="A11" s="55" t="s">
        <v>231</v>
      </c>
      <c r="B11" s="49" t="s">
        <v>239</v>
      </c>
      <c r="C11" s="29">
        <v>10</v>
      </c>
      <c r="D11" s="29">
        <v>500</v>
      </c>
      <c r="E11" s="29">
        <v>500</v>
      </c>
    </row>
    <row r="12" spans="1:8" ht="15.75" x14ac:dyDescent="0.25">
      <c r="A12" s="55" t="s">
        <v>231</v>
      </c>
      <c r="B12" s="49" t="s">
        <v>377</v>
      </c>
      <c r="C12" s="29">
        <v>335831.4</v>
      </c>
      <c r="D12" s="29">
        <v>335832</v>
      </c>
      <c r="E12" s="29">
        <v>335832</v>
      </c>
      <c r="H12" s="56"/>
    </row>
    <row r="13" spans="1:8" ht="16.5" thickBot="1" x14ac:dyDescent="0.3">
      <c r="A13" s="55" t="s">
        <v>261</v>
      </c>
      <c r="B13" s="49" t="s">
        <v>221</v>
      </c>
      <c r="C13" s="29">
        <v>0</v>
      </c>
      <c r="D13" s="29">
        <v>0</v>
      </c>
      <c r="E13" s="29">
        <v>0</v>
      </c>
    </row>
    <row r="14" spans="1:8" ht="17.25" thickTop="1" thickBot="1" x14ac:dyDescent="0.3">
      <c r="A14" s="51"/>
      <c r="B14" s="10" t="s">
        <v>50</v>
      </c>
      <c r="C14" s="35">
        <f>SUM(C11:C13)</f>
        <v>335841.4</v>
      </c>
      <c r="D14" s="35">
        <f>SUM(D11:D13)</f>
        <v>336332</v>
      </c>
      <c r="E14" s="35">
        <v>336332</v>
      </c>
    </row>
    <row r="15" spans="1:8" ht="15.75" thickTop="1" x14ac:dyDescent="0.2"/>
  </sheetData>
  <sheetProtection insertRows="0" deleteRows="0"/>
  <phoneticPr fontId="0" type="noConversion"/>
  <pageMargins left="0.5" right="0.5" top="1" bottom="1" header="0.5" footer="0.5"/>
  <pageSetup scale="65" orientation="portrait" r:id="rId1"/>
  <headerFooter alignWithMargins="0">
    <oddHeader>&amp;LYEAR 2020 FINAL BUDGET&amp;C&amp;"Arial,Bold"EXHIBIT "A"&amp;RPAGE: &amp;P OF &amp;N</oddHeader>
    <oddFooter>&amp;L&amp;"Arial,Bold"GOVERNING BOARD MEETING DECEMBER 10, 2019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16</vt:i4>
      </vt:variant>
    </vt:vector>
  </HeadingPairs>
  <TitlesOfParts>
    <vt:vector size="24" baseType="lpstr">
      <vt:lpstr>County</vt:lpstr>
      <vt:lpstr>SA6</vt:lpstr>
      <vt:lpstr>SA7</vt:lpstr>
      <vt:lpstr>SA8</vt:lpstr>
      <vt:lpstr>SA9</vt:lpstr>
      <vt:lpstr>Soldier Summit</vt:lpstr>
      <vt:lpstr>County Road Dist</vt:lpstr>
      <vt:lpstr>MBA</vt:lpstr>
      <vt:lpstr>County!Print_Area</vt:lpstr>
      <vt:lpstr>'County Road Dist'!Print_Area</vt:lpstr>
      <vt:lpstr>MBA!Print_Area</vt:lpstr>
      <vt:lpstr>'SA6'!Print_Area</vt:lpstr>
      <vt:lpstr>'SA7'!Print_Area</vt:lpstr>
      <vt:lpstr>'SA8'!Print_Area</vt:lpstr>
      <vt:lpstr>'SA9'!Print_Area</vt:lpstr>
      <vt:lpstr>'Soldier Summit'!Print_Area</vt:lpstr>
      <vt:lpstr>County!Print_Titles</vt:lpstr>
      <vt:lpstr>'County Road Dist'!Print_Titles</vt:lpstr>
      <vt:lpstr>MBA!Print_Titles</vt:lpstr>
      <vt:lpstr>'SA6'!Print_Titles</vt:lpstr>
      <vt:lpstr>'SA7'!Print_Titles</vt:lpstr>
      <vt:lpstr>'SA8'!Print_Titles</vt:lpstr>
      <vt:lpstr>'SA9'!Print_Titles</vt:lpstr>
      <vt:lpstr>'Soldier Summit'!Print_Titles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Valued Gateway Client</dc:creator>
  <cp:lastModifiedBy>Jeremy Walker</cp:lastModifiedBy>
  <cp:lastPrinted>2019-12-19T04:08:01Z</cp:lastPrinted>
  <dcterms:created xsi:type="dcterms:W3CDTF">2001-09-26T14:26:56Z</dcterms:created>
  <dcterms:modified xsi:type="dcterms:W3CDTF">2022-05-10T17:47:24Z</dcterms:modified>
</cp:coreProperties>
</file>